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EstaPastaDeTrabalho"/>
  <mc:AlternateContent xmlns:mc="http://schemas.openxmlformats.org/markup-compatibility/2006">
    <mc:Choice Requires="x15">
      <x15ac:absPath xmlns:x15ac="http://schemas.microsoft.com/office/spreadsheetml/2010/11/ac" url="https://brasscom.sharepoint.com/sites/BrasscomInterno/prod/2024/BRI2-2024-007 - Desoneração x Reoneração da Folha/Comparação DRE - CPRB e FOLHA/"/>
    </mc:Choice>
  </mc:AlternateContent>
  <xr:revisionPtr revIDLastSave="3051" documentId="8_{1300A26F-2264-4AB1-8A46-A1C8F3CD54AD}" xr6:coauthVersionLast="47" xr6:coauthVersionMax="47" xr10:uidLastSave="{8F63516E-82C9-41D6-A3BE-16EF8679010C}"/>
  <bookViews>
    <workbookView xWindow="-108" yWindow="-108" windowWidth="23256" windowHeight="12456" firstSheet="1" activeTab="1" xr2:uid="{00000000-000D-0000-FFFF-FFFF00000000}"/>
  </bookViews>
  <sheets>
    <sheet name="Contribuição Previdenciária" sheetId="2" state="hidden" r:id="rId1"/>
    <sheet name="Simulação Tributária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2" l="1"/>
  <c r="C4" i="2"/>
  <c r="C5" i="2"/>
  <c r="C6" i="2"/>
  <c r="C2" i="2"/>
  <c r="D3" i="2"/>
  <c r="E3" i="2" s="1"/>
  <c r="D4" i="2"/>
  <c r="E4" i="2" s="1"/>
  <c r="D5" i="2"/>
  <c r="E5" i="2" s="1"/>
  <c r="D6" i="2"/>
  <c r="E6" i="2" s="1"/>
  <c r="D2" i="2"/>
  <c r="E2" i="2" s="1"/>
  <c r="Q3" i="2"/>
  <c r="Q4" i="2"/>
  <c r="Q5" i="2"/>
  <c r="Q6" i="2"/>
  <c r="Q2" i="2"/>
  <c r="L2" i="2"/>
  <c r="P3" i="2"/>
  <c r="P4" i="2"/>
  <c r="P5" i="2"/>
  <c r="P6" i="2"/>
  <c r="P2" i="2"/>
  <c r="K2" i="2"/>
  <c r="O3" i="2"/>
  <c r="O4" i="2"/>
  <c r="O5" i="2"/>
  <c r="O6" i="2"/>
  <c r="O2" i="2"/>
  <c r="J2" i="2"/>
  <c r="F3" i="2"/>
  <c r="F4" i="2"/>
  <c r="F5" i="2"/>
  <c r="F6" i="2"/>
  <c r="F2" i="2"/>
  <c r="F42" i="3" s="1"/>
  <c r="L3" i="2"/>
  <c r="L4" i="2"/>
  <c r="L5" i="2"/>
  <c r="L6" i="2"/>
  <c r="K3" i="2"/>
  <c r="K4" i="2"/>
  <c r="K5" i="2"/>
  <c r="K6" i="2"/>
  <c r="J3" i="2"/>
  <c r="J4" i="2"/>
  <c r="J5" i="2"/>
  <c r="J6" i="2"/>
  <c r="S2" i="2" l="1"/>
  <c r="M42" i="3" s="1"/>
  <c r="G56" i="3" s="1"/>
  <c r="S6" i="2"/>
  <c r="S4" i="2"/>
  <c r="M44" i="3" s="1"/>
  <c r="G58" i="3" s="1"/>
  <c r="S5" i="2"/>
  <c r="M45" i="3" s="1"/>
  <c r="G59" i="3" s="1"/>
  <c r="S3" i="2"/>
  <c r="M43" i="3" s="1"/>
  <c r="G57" i="3" s="1"/>
  <c r="M46" i="3"/>
  <c r="G60" i="3" s="1"/>
  <c r="F43" i="3"/>
  <c r="I42" i="3"/>
  <c r="F56" i="3" s="1"/>
  <c r="F44" i="3"/>
  <c r="F45" i="3"/>
  <c r="G43" i="3"/>
  <c r="G45" i="3"/>
  <c r="G46" i="3"/>
  <c r="J42" i="3" s="1"/>
  <c r="G44" i="3"/>
  <c r="J56" i="3" l="1"/>
  <c r="I43" i="3"/>
  <c r="F57" i="3" s="1"/>
  <c r="I44" i="3"/>
  <c r="F58" i="3" s="1"/>
  <c r="I45" i="3"/>
  <c r="F59" i="3" s="1"/>
  <c r="I46" i="3"/>
  <c r="F60" i="3" s="1"/>
  <c r="J46" i="3"/>
  <c r="J45" i="3"/>
  <c r="J44" i="3"/>
  <c r="J43" i="3"/>
  <c r="J60" i="3" l="1"/>
  <c r="J57" i="3"/>
  <c r="J59" i="3"/>
  <c r="J58" i="3"/>
  <c r="L59" i="3" l="1"/>
  <c r="L60" i="3"/>
  <c r="L57" i="3"/>
  <c r="L56" i="3"/>
  <c r="L58" i="3"/>
  <c r="H31" i="3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<sst xmlns="http://schemas.openxmlformats.org/spreadsheetml/2006/main" count="92" uniqueCount="74">
  <si>
    <t>Ano</t>
  </si>
  <si>
    <t>CPRB</t>
  </si>
  <si>
    <t>Folha</t>
  </si>
  <si>
    <t>Impostos</t>
  </si>
  <si>
    <t>Receita Líquida</t>
  </si>
  <si>
    <t>Breakpoint</t>
  </si>
  <si>
    <t>Insira o valor:</t>
  </si>
  <si>
    <t xml:space="preserve"> (% da Receita Líquida)</t>
  </si>
  <si>
    <t>Contribuição
(Desoneração)</t>
  </si>
  <si>
    <t>20% da Folha</t>
  </si>
  <si>
    <t xml:space="preserve">  Salários:</t>
  </si>
  <si>
    <t xml:space="preserve"> (% da Receita Bruta)</t>
  </si>
  <si>
    <t>Custo da Folha de Pagamentos</t>
  </si>
  <si>
    <t>Salários</t>
  </si>
  <si>
    <t xml:space="preserve">     Se nenhum valor for inserido nas caixas com "Insira o valor", serão utilizados os exemplos</t>
  </si>
  <si>
    <t xml:space="preserve">  Custo da Folha de Pagamento:</t>
  </si>
  <si>
    <t xml:space="preserve">  Receita Líquida:</t>
  </si>
  <si>
    <t xml:space="preserve"> (% do Custo da Folha de Pagamento)</t>
  </si>
  <si>
    <t>PL 1847</t>
  </si>
  <si>
    <t>Escala da transição</t>
  </si>
  <si>
    <t>ex.: 50%</t>
  </si>
  <si>
    <t>ex.: 89,2%</t>
  </si>
  <si>
    <t>CPRB + Folha</t>
  </si>
  <si>
    <t>Alíquota CPRB</t>
  </si>
  <si>
    <t xml:space="preserve">  Premissas:</t>
  </si>
  <si>
    <r>
      <t xml:space="preserve">     Bandeira </t>
    </r>
    <r>
      <rPr>
        <sz val="10"/>
        <color rgb="FF00C532"/>
        <rFont val="Aptos Narrow"/>
        <family val="2"/>
        <scheme val="minor"/>
      </rPr>
      <t xml:space="preserve">verde </t>
    </r>
    <r>
      <rPr>
        <sz val="10"/>
        <color theme="1"/>
        <rFont val="Aptos Narrow"/>
        <family val="2"/>
        <scheme val="minor"/>
      </rPr>
      <t>indica que vale a pena continuar na Desoneração naquele ano</t>
    </r>
  </si>
  <si>
    <r>
      <t xml:space="preserve">     Bandeira </t>
    </r>
    <r>
      <rPr>
        <sz val="10"/>
        <color rgb="FFF9B509"/>
        <rFont val="Aptos Narrow"/>
        <family val="2"/>
        <scheme val="minor"/>
      </rPr>
      <t>amarela</t>
    </r>
    <r>
      <rPr>
        <sz val="10"/>
        <color rgb="FF00C532"/>
        <rFont val="Aptos Narrow"/>
        <family val="2"/>
        <scheme val="minor"/>
      </rPr>
      <t xml:space="preserve"> </t>
    </r>
    <r>
      <rPr>
        <sz val="10"/>
        <color theme="1"/>
        <rFont val="Aptos Narrow"/>
        <family val="2"/>
        <scheme val="minor"/>
      </rPr>
      <t>indica que as contribuições na Desoneração e os 20% da Folha são iguais</t>
    </r>
  </si>
  <si>
    <r>
      <t xml:space="preserve">     Bandeira </t>
    </r>
    <r>
      <rPr>
        <sz val="10"/>
        <color rgb="FFC00000"/>
        <rFont val="Aptos Narrow"/>
        <family val="2"/>
        <scheme val="minor"/>
      </rPr>
      <t>vermelha</t>
    </r>
    <r>
      <rPr>
        <sz val="10"/>
        <color theme="1"/>
        <rFont val="Aptos Narrow"/>
        <family val="2"/>
        <scheme val="minor"/>
      </rPr>
      <t xml:space="preserve"> indica que não vale a pena</t>
    </r>
  </si>
  <si>
    <t xml:space="preserve">  Alíquota CPRB:</t>
  </si>
  <si>
    <t>ex.: 4,5%</t>
  </si>
  <si>
    <t xml:space="preserve"> (De acordo com a Lei da Desoneração para cada setor)</t>
  </si>
  <si>
    <t xml:space="preserve">Vale a pena continuar na desoneração até:  </t>
  </si>
  <si>
    <t>ex.: Sim</t>
  </si>
  <si>
    <t>ex.: 40%</t>
  </si>
  <si>
    <t xml:space="preserve"> (Sim ou Não)</t>
  </si>
  <si>
    <t xml:space="preserve">  Receita Bruta desonerada:</t>
  </si>
  <si>
    <t xml:space="preserve">  Parte da Receita Bruta é onerada?</t>
  </si>
  <si>
    <t xml:space="preserve">    ex.: 89,2%</t>
  </si>
  <si>
    <t xml:space="preserve">    ex.: 50%</t>
  </si>
  <si>
    <t xml:space="preserve">    ex.: 40%</t>
  </si>
  <si>
    <t>"O simulador desenvolvido pela Brasscom tem como objetivo auxiliar na avaliação de até quando vale a pena optar pela desoneração. Ele permite a alteração dos valores nas células, e automaticamente calcula e sinaliza, por meio de bandeiras e gráfico, se é mais vantajoso manter a desoneração (considerando a escala gradual do PL 1847) ou optar pela contribuição de 20% sobre a folha de pagamento."</t>
  </si>
  <si>
    <t xml:space="preserve"> (% da Receita Bruta Total)</t>
  </si>
  <si>
    <t xml:space="preserve">   Parte Desonerada</t>
  </si>
  <si>
    <t xml:space="preserve">   Parte Onerada</t>
  </si>
  <si>
    <t xml:space="preserve">  Notas:</t>
  </si>
  <si>
    <t>Alíquota
sobre a Receita Bruta Desonerada</t>
  </si>
  <si>
    <t>Percentual de Contribuição sobre a Folha Desonerada</t>
  </si>
  <si>
    <t>Receita Bruta Desonerada</t>
  </si>
  <si>
    <t>Receita Bruta Onerada</t>
  </si>
  <si>
    <t>Parte da Receita Bruta é Onerada?</t>
  </si>
  <si>
    <t>% da RB Desonerada</t>
  </si>
  <si>
    <t>% da RB Onerada</t>
  </si>
  <si>
    <t>Parte Onerada</t>
  </si>
  <si>
    <t>Contribuição Total
(Desoneração)</t>
  </si>
  <si>
    <t>Parte Desonerada +
 Parte Onerada</t>
  </si>
  <si>
    <t>Sobre a parte da RB Desonerada:</t>
  </si>
  <si>
    <t>Sobre a parte da RB Onerada:</t>
  </si>
  <si>
    <t>ex.: 66,7%</t>
  </si>
  <si>
    <t xml:space="preserve">   Contribuição Previdenciária Patronal Total</t>
  </si>
  <si>
    <t>Parte
Desonerada</t>
  </si>
  <si>
    <r>
      <t xml:space="preserve">     A </t>
    </r>
    <r>
      <rPr>
        <sz val="10"/>
        <color rgb="FF2C77AC"/>
        <rFont val="Aptos Narrow"/>
        <family val="2"/>
        <scheme val="minor"/>
      </rPr>
      <t>Contribuição (Desoneração) da parte da RB Desonerada no primeiro quadrante é referente somente à parte da RB Desonerada</t>
    </r>
    <r>
      <rPr>
        <sz val="10"/>
        <color theme="1"/>
        <rFont val="Aptos Narrow"/>
        <family val="2"/>
        <scheme val="minor"/>
      </rPr>
      <t>, ainda não representa a Contribuição Previdenciária Patronal total da empresa, assim como</t>
    </r>
    <r>
      <rPr>
        <sz val="10"/>
        <color theme="8" tint="-0.249977111117893"/>
        <rFont val="Aptos Narrow"/>
        <family val="2"/>
        <scheme val="minor"/>
      </rPr>
      <t xml:space="preserve"> os 20% da Folha da Parte Onerada do segundo quadrante</t>
    </r>
  </si>
  <si>
    <t xml:space="preserve"> Ano</t>
  </si>
  <si>
    <t>Contribuição RB Onerada</t>
  </si>
  <si>
    <t>Contribuição Total
(20% da Folha)</t>
  </si>
  <si>
    <t>"Quando os campos nas células em verde estão vazios, são considerados os valores dos exemplos"</t>
  </si>
  <si>
    <t>Cálculo da Contribuição Previdenciária Patronal</t>
  </si>
  <si>
    <t>"Para o cálculo da contribuição previdenciária patronal foram calculadas separadamente a contribuição da parte da Receita Bruta Desonerada e da Onerada para depois somá-las"</t>
  </si>
  <si>
    <r>
      <t xml:space="preserve">"A Receita Bruta Total é </t>
    </r>
    <r>
      <rPr>
        <b/>
        <sz val="10"/>
        <color theme="1"/>
        <rFont val="Segoe UI"/>
        <family val="2"/>
      </rPr>
      <t>100%</t>
    </r>
    <r>
      <rPr>
        <sz val="10"/>
        <color theme="1"/>
        <rFont val="Segoe UI"/>
        <family val="2"/>
      </rPr>
      <t>"</t>
    </r>
  </si>
  <si>
    <t>"Quando há uma parte da Receita Bruta Total Desonerada e outra Onerada, após calcular a contribuição previdenciária patronal de cada parte separadamente é feita uma multiplicação nessa contribuição com base na participação dessa parte (desonerada ou onerada) na RB Total, para assim ter a representação fiel de quanto cada parte representa na CPP total da empresa. Ex.: Se a CPP da parte desonerada em 2024 foi 4,5%, multiplica-se isso pela % de participação da RB Desonerada na RB Total da empresa: 4,5% * 40% = 1,8%"</t>
  </si>
  <si>
    <t xml:space="preserve">   "Os campos abaixo sobre a parte desonerada e onerada  seguem a premissa de que a Receita Bruta é 100% para cada uma das partes (100% da RB Desonerada e 100% da RB Onerada).  Ex.: Indique a % da Receita Líquida da parte desonerada proveniente da RB Desonerada."</t>
  </si>
  <si>
    <t>Simulação da Contribuição Previdenciária Patronal</t>
  </si>
  <si>
    <t>% da Alíquota CPRB</t>
  </si>
  <si>
    <t>% da Folha</t>
  </si>
  <si>
    <t>Sim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</si>
</sst>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1" x14ac:knownFonts="1">
    <font>
      <sz val="11"/>
      <color theme="1"/>
      <name val="Aptos Narrow"/>
      <family val="2"/>
      <scheme val="minor"/>
    </font>
    <font>
      <sz val="11"/>
      <color theme="0"/>
      <name val="Segoe UI"/>
      <family val="2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Segoe UI"/>
      <family val="2"/>
    </font>
    <font>
      <sz val="11"/>
      <color theme="1"/>
      <name val="Segoe UI"/>
      <family val="2"/>
    </font>
    <font>
      <sz val="11"/>
      <color theme="0" tint="-0.499984740745262"/>
      <name val="Aptos Narrow"/>
      <family val="2"/>
      <scheme val="minor"/>
    </font>
    <font>
      <b/>
      <sz val="11"/>
      <color rgb="FF00C532"/>
      <name val="Aptos Narrow"/>
      <family val="2"/>
      <scheme val="minor"/>
    </font>
    <font>
      <b/>
      <sz val="12"/>
      <color theme="1"/>
      <name val="Segoe UI"/>
      <family val="2"/>
    </font>
    <font>
      <sz val="9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color theme="1"/>
      <name val="Segoe UI"/>
      <family val="2"/>
    </font>
    <font>
      <b/>
      <sz val="10"/>
      <color theme="1"/>
      <name val="Segoe UI"/>
      <family val="2"/>
    </font>
    <font>
      <b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3"/>
      <color theme="1"/>
      <name val="Segoe UI"/>
      <family val="2"/>
    </font>
    <font>
      <sz val="10"/>
      <color rgb="FF00C532"/>
      <name val="Aptos Narrow"/>
      <family val="2"/>
      <scheme val="minor"/>
    </font>
    <font>
      <sz val="10"/>
      <color rgb="FFF9B509"/>
      <name val="Aptos Narrow"/>
      <family val="2"/>
      <scheme val="minor"/>
    </font>
    <font>
      <sz val="10"/>
      <color rgb="FFC00000"/>
      <name val="Aptos Narrow"/>
      <family val="2"/>
      <scheme val="minor"/>
    </font>
    <font>
      <b/>
      <sz val="15"/>
      <color theme="1"/>
      <name val="Segoe UI"/>
      <family val="2"/>
    </font>
    <font>
      <b/>
      <sz val="20"/>
      <color theme="6" tint="-0.499984740745262"/>
      <name val="Aptos Narrow"/>
      <family val="2"/>
      <scheme val="minor"/>
    </font>
    <font>
      <sz val="13"/>
      <color theme="1"/>
      <name val="Aptos Narrow"/>
      <family val="2"/>
      <scheme val="minor"/>
    </font>
    <font>
      <b/>
      <sz val="9"/>
      <color theme="1"/>
      <name val="Segoe UI"/>
      <family val="2"/>
    </font>
    <font>
      <sz val="10"/>
      <color rgb="FF2C77AC"/>
      <name val="Aptos Narrow"/>
      <family val="2"/>
      <scheme val="minor"/>
    </font>
    <font>
      <sz val="10"/>
      <color theme="8" tint="-0.249977111117893"/>
      <name val="Aptos Narrow"/>
      <family val="2"/>
      <scheme val="minor"/>
    </font>
    <font>
      <b/>
      <sz val="13"/>
      <color theme="4"/>
      <name val="Segoe UI"/>
      <family val="2"/>
    </font>
    <font>
      <b/>
      <sz val="13"/>
      <color theme="6" tint="0.39997558519241921"/>
      <name val="Segoe UI"/>
      <family val="2"/>
    </font>
    <font>
      <b/>
      <sz val="14"/>
      <color theme="0"/>
      <name val="Aptos Narrow"/>
      <family val="2"/>
      <scheme val="minor"/>
    </font>
    <font>
      <b/>
      <sz val="18"/>
      <color theme="1"/>
      <name val="Segoe UI"/>
      <family val="2"/>
    </font>
    <font>
      <sz val="12"/>
      <color theme="1"/>
      <name val="Segoe UI"/>
      <family val="2"/>
    </font>
    <font>
      <b/>
      <sz val="16"/>
      <color theme="1"/>
      <name val="Segoe UI"/>
      <family val="2"/>
    </font>
  </fonts>
  <fills count="17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2D647D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42"/>
        <bgColor indexed="64"/>
      </patternFill>
    </fill>
  </fills>
  <borders count="57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rgb="FF00C532"/>
      </left>
      <right style="double">
        <color rgb="FF00C532"/>
      </right>
      <top style="double">
        <color rgb="FF00C532"/>
      </top>
      <bottom style="double">
        <color rgb="FF00C532"/>
      </bottom>
      <diagonal/>
    </border>
    <border>
      <left/>
      <right style="double">
        <color theme="1"/>
      </right>
      <top style="double">
        <color theme="1"/>
      </top>
      <bottom/>
      <diagonal/>
    </border>
    <border>
      <left/>
      <right style="double">
        <color theme="1"/>
      </right>
      <top/>
      <bottom/>
      <diagonal/>
    </border>
    <border>
      <left/>
      <right style="double">
        <color theme="1"/>
      </right>
      <top/>
      <bottom style="double">
        <color theme="1"/>
      </bottom>
      <diagonal/>
    </border>
    <border>
      <left style="double">
        <color theme="1"/>
      </left>
      <right/>
      <top style="double">
        <color theme="1"/>
      </top>
      <bottom/>
      <diagonal/>
    </border>
    <border>
      <left style="double">
        <color theme="1"/>
      </left>
      <right/>
      <top/>
      <bottom/>
      <diagonal/>
    </border>
    <border>
      <left style="double">
        <color theme="1"/>
      </left>
      <right/>
      <top/>
      <bottom style="double">
        <color theme="1"/>
      </bottom>
      <diagonal/>
    </border>
    <border>
      <left style="double">
        <color rgb="FF2C77AC"/>
      </left>
      <right style="double">
        <color rgb="FF2C77AC"/>
      </right>
      <top style="double">
        <color rgb="FF2C77AC"/>
      </top>
      <bottom/>
      <diagonal/>
    </border>
    <border>
      <left style="double">
        <color rgb="FF2C77AC"/>
      </left>
      <right style="double">
        <color rgb="FF2C77AC"/>
      </right>
      <top/>
      <bottom/>
      <diagonal/>
    </border>
    <border>
      <left style="double">
        <color rgb="FF2C77AC"/>
      </left>
      <right style="double">
        <color rgb="FF2C77AC"/>
      </right>
      <top/>
      <bottom style="double">
        <color rgb="FF2C77AC"/>
      </bottom>
      <diagonal/>
    </border>
    <border>
      <left style="double">
        <color rgb="FF2C77AC"/>
      </left>
      <right/>
      <top style="double">
        <color rgb="FF2C77AC"/>
      </top>
      <bottom/>
      <diagonal/>
    </border>
    <border>
      <left style="double">
        <color rgb="FF2C77AC"/>
      </left>
      <right/>
      <top/>
      <bottom/>
      <diagonal/>
    </border>
    <border>
      <left style="double">
        <color rgb="FF2C77AC"/>
      </left>
      <right/>
      <top/>
      <bottom style="double">
        <color rgb="FF2C77AC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theme="1"/>
      </top>
      <bottom style="medium">
        <color theme="1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double">
        <color rgb="FF00C532"/>
      </left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theme="6" tint="0.39997558519241921"/>
      </left>
      <right style="double">
        <color theme="6" tint="0.39997558519241921"/>
      </right>
      <top style="double">
        <color theme="6" tint="0.39997558519241921"/>
      </top>
      <bottom/>
      <diagonal/>
    </border>
    <border>
      <left style="double">
        <color theme="6" tint="0.39997558519241921"/>
      </left>
      <right style="double">
        <color theme="6" tint="0.39997558519241921"/>
      </right>
      <top/>
      <bottom/>
      <diagonal/>
    </border>
    <border>
      <left style="double">
        <color theme="6" tint="0.39997558519241921"/>
      </left>
      <right style="double">
        <color theme="6" tint="0.39997558519241921"/>
      </right>
      <top/>
      <bottom style="double">
        <color theme="6" tint="0.39997558519241921"/>
      </bottom>
      <diagonal/>
    </border>
    <border>
      <left/>
      <right style="double">
        <color theme="6" tint="0.39997558519241921"/>
      </right>
      <top style="double">
        <color theme="6" tint="0.39997558519241921"/>
      </top>
      <bottom/>
      <diagonal/>
    </border>
    <border>
      <left/>
      <right style="double">
        <color theme="6" tint="0.39997558519241921"/>
      </right>
      <top/>
      <bottom/>
      <diagonal/>
    </border>
    <border>
      <left/>
      <right style="double">
        <color theme="6" tint="0.39997558519241921"/>
      </right>
      <top/>
      <bottom style="double">
        <color theme="6" tint="0.39997558519241921"/>
      </bottom>
      <diagonal/>
    </border>
    <border>
      <left style="double">
        <color theme="8" tint="-0.249977111117893"/>
      </left>
      <right style="double">
        <color theme="8" tint="-0.249977111117893"/>
      </right>
      <top style="double">
        <color theme="8" tint="-0.249977111117893"/>
      </top>
      <bottom/>
      <diagonal/>
    </border>
    <border>
      <left style="double">
        <color theme="8" tint="-0.249977111117893"/>
      </left>
      <right style="double">
        <color theme="8" tint="-0.249977111117893"/>
      </right>
      <top/>
      <bottom/>
      <diagonal/>
    </border>
    <border>
      <left style="double">
        <color theme="8" tint="-0.249977111117893"/>
      </left>
      <right style="double">
        <color theme="8" tint="-0.249977111117893"/>
      </right>
      <top/>
      <bottom style="double">
        <color theme="8" tint="-0.249977111117893"/>
      </bottom>
      <diagonal/>
    </border>
    <border>
      <left/>
      <right/>
      <top style="double">
        <color theme="1"/>
      </top>
      <bottom/>
      <diagonal/>
    </border>
    <border>
      <left/>
      <right/>
      <top/>
      <bottom style="double">
        <color theme="1"/>
      </bottom>
      <diagonal/>
    </border>
    <border>
      <left style="double">
        <color theme="1"/>
      </left>
      <right style="double">
        <color theme="1"/>
      </right>
      <top style="double">
        <color theme="1"/>
      </top>
      <bottom/>
      <diagonal/>
    </border>
    <border>
      <left style="double">
        <color theme="1"/>
      </left>
      <right style="double">
        <color theme="1"/>
      </right>
      <top/>
      <bottom/>
      <diagonal/>
    </border>
    <border>
      <left style="double">
        <color theme="1"/>
      </left>
      <right style="double">
        <color theme="1"/>
      </right>
      <top/>
      <bottom style="double">
        <color theme="1"/>
      </bottom>
      <diagonal/>
    </border>
    <border>
      <left style="double">
        <color theme="4" tint="-0.249977111117893"/>
      </left>
      <right/>
      <top style="double">
        <color theme="4" tint="-0.249977111117893"/>
      </top>
      <bottom/>
      <diagonal/>
    </border>
    <border>
      <left/>
      <right/>
      <top style="double">
        <color theme="4" tint="-0.249977111117893"/>
      </top>
      <bottom/>
      <diagonal/>
    </border>
    <border>
      <left/>
      <right style="double">
        <color theme="4" tint="-0.249977111117893"/>
      </right>
      <top style="double">
        <color theme="4" tint="-0.249977111117893"/>
      </top>
      <bottom/>
      <diagonal/>
    </border>
    <border>
      <left style="double">
        <color theme="4" tint="-0.249977111117893"/>
      </left>
      <right/>
      <top/>
      <bottom/>
      <diagonal/>
    </border>
    <border>
      <left/>
      <right style="double">
        <color theme="4" tint="-0.249977111117893"/>
      </right>
      <top/>
      <bottom/>
      <diagonal/>
    </border>
    <border>
      <left style="double">
        <color theme="4" tint="-0.249977111117893"/>
      </left>
      <right/>
      <top/>
      <bottom style="double">
        <color theme="4" tint="-0.249977111117893"/>
      </bottom>
      <diagonal/>
    </border>
    <border>
      <left/>
      <right/>
      <top/>
      <bottom style="double">
        <color theme="4" tint="-0.249977111117893"/>
      </bottom>
      <diagonal/>
    </border>
    <border>
      <left/>
      <right style="double">
        <color theme="4" tint="-0.249977111117893"/>
      </right>
      <top/>
      <bottom style="double">
        <color theme="4" tint="-0.249977111117893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63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2" xfId="0" applyFill="1" applyBorder="1"/>
    <xf numFmtId="0" fontId="0" fillId="4" borderId="3" xfId="0" applyFill="1" applyBorder="1"/>
    <xf numFmtId="0" fontId="0" fillId="5" borderId="6" xfId="0" applyFill="1" applyBorder="1"/>
    <xf numFmtId="0" fontId="0" fillId="5" borderId="0" xfId="0" applyFill="1"/>
    <xf numFmtId="10" fontId="0" fillId="3" borderId="1" xfId="0" applyNumberFormat="1" applyFill="1" applyBorder="1" applyAlignment="1">
      <alignment horizontal="center" vertical="center"/>
    </xf>
    <xf numFmtId="9" fontId="0" fillId="3" borderId="1" xfId="0" applyNumberFormat="1" applyFill="1" applyBorder="1" applyAlignment="1">
      <alignment horizontal="center" vertical="center"/>
    </xf>
    <xf numFmtId="9" fontId="3" fillId="6" borderId="11" xfId="1" applyFont="1" applyFill="1" applyBorder="1" applyAlignment="1" applyProtection="1">
      <alignment horizontal="center" vertical="center"/>
      <protection locked="0"/>
    </xf>
    <xf numFmtId="12" fontId="3" fillId="6" borderId="11" xfId="1" applyNumberFormat="1" applyFont="1" applyFill="1" applyBorder="1" applyAlignment="1" applyProtection="1">
      <alignment horizontal="center" vertical="center"/>
      <protection locked="0"/>
    </xf>
    <xf numFmtId="0" fontId="0" fillId="0" borderId="24" xfId="0" applyBorder="1"/>
    <xf numFmtId="0" fontId="0" fillId="0" borderId="25" xfId="0" applyBorder="1"/>
    <xf numFmtId="0" fontId="0" fillId="0" borderId="26" xfId="0" applyBorder="1"/>
    <xf numFmtId="164" fontId="0" fillId="3" borderId="1" xfId="1" applyNumberFormat="1" applyFont="1" applyFill="1" applyBorder="1" applyAlignment="1">
      <alignment horizontal="center" vertical="center"/>
    </xf>
    <xf numFmtId="164" fontId="3" fillId="6" borderId="11" xfId="1" applyNumberFormat="1" applyFont="1" applyFill="1" applyBorder="1" applyAlignment="1" applyProtection="1">
      <alignment horizontal="center" vertical="center"/>
      <protection locked="0"/>
    </xf>
    <xf numFmtId="0" fontId="0" fillId="7" borderId="4" xfId="0" applyFill="1" applyBorder="1"/>
    <xf numFmtId="0" fontId="0" fillId="7" borderId="5" xfId="0" applyFill="1" applyBorder="1"/>
    <xf numFmtId="0" fontId="0" fillId="7" borderId="6" xfId="0" applyFill="1" applyBorder="1"/>
    <xf numFmtId="0" fontId="0" fillId="7" borderId="0" xfId="0" applyFill="1"/>
    <xf numFmtId="0" fontId="7" fillId="7" borderId="0" xfId="0" applyFont="1" applyFill="1" applyAlignment="1">
      <alignment horizontal="center" vertical="center"/>
    </xf>
    <xf numFmtId="0" fontId="0" fillId="7" borderId="7" xfId="0" applyFill="1" applyBorder="1" applyAlignment="1">
      <alignment horizontal="center"/>
    </xf>
    <xf numFmtId="0" fontId="4" fillId="7" borderId="0" xfId="0" applyFont="1" applyFill="1"/>
    <xf numFmtId="0" fontId="5" fillId="7" borderId="0" xfId="0" applyFont="1" applyFill="1"/>
    <xf numFmtId="0" fontId="0" fillId="7" borderId="7" xfId="0" applyFill="1" applyBorder="1"/>
    <xf numFmtId="0" fontId="0" fillId="7" borderId="8" xfId="0" applyFill="1" applyBorder="1"/>
    <xf numFmtId="0" fontId="0" fillId="7" borderId="9" xfId="0" applyFill="1" applyBorder="1"/>
    <xf numFmtId="0" fontId="0" fillId="7" borderId="10" xfId="0" applyFill="1" applyBorder="1"/>
    <xf numFmtId="0" fontId="12" fillId="7" borderId="0" xfId="0" applyFont="1" applyFill="1"/>
    <xf numFmtId="0" fontId="0" fillId="7" borderId="27" xfId="0" applyFill="1" applyBorder="1"/>
    <xf numFmtId="0" fontId="0" fillId="7" borderId="0" xfId="0" applyFill="1" applyAlignment="1">
      <alignment horizontal="center"/>
    </xf>
    <xf numFmtId="0" fontId="0" fillId="9" borderId="28" xfId="0" applyFill="1" applyBorder="1"/>
    <xf numFmtId="0" fontId="0" fillId="9" borderId="29" xfId="0" applyFill="1" applyBorder="1"/>
    <xf numFmtId="0" fontId="3" fillId="9" borderId="29" xfId="0" applyFont="1" applyFill="1" applyBorder="1" applyAlignment="1">
      <alignment horizontal="right" vertical="center"/>
    </xf>
    <xf numFmtId="0" fontId="15" fillId="5" borderId="0" xfId="0" applyFont="1" applyFill="1" applyAlignment="1">
      <alignment horizontal="left"/>
    </xf>
    <xf numFmtId="0" fontId="5" fillId="5" borderId="0" xfId="0" applyFont="1" applyFill="1"/>
    <xf numFmtId="0" fontId="5" fillId="5" borderId="0" xfId="0" applyFont="1" applyFill="1" applyAlignment="1">
      <alignment horizontal="right"/>
    </xf>
    <xf numFmtId="0" fontId="0" fillId="4" borderId="30" xfId="0" applyFill="1" applyBorder="1"/>
    <xf numFmtId="0" fontId="0" fillId="4" borderId="31" xfId="0" applyFill="1" applyBorder="1"/>
    <xf numFmtId="0" fontId="8" fillId="7" borderId="6" xfId="0" applyFont="1" applyFill="1" applyBorder="1" applyAlignment="1">
      <alignment horizontal="left" vertical="center"/>
    </xf>
    <xf numFmtId="0" fontId="11" fillId="7" borderId="0" xfId="0" applyFont="1" applyFill="1" applyAlignment="1">
      <alignment vertical="center"/>
    </xf>
    <xf numFmtId="0" fontId="0" fillId="7" borderId="7" xfId="0" applyFill="1" applyBorder="1" applyAlignment="1">
      <alignment horizontal="left"/>
    </xf>
    <xf numFmtId="0" fontId="0" fillId="7" borderId="3" xfId="0" applyFill="1" applyBorder="1"/>
    <xf numFmtId="0" fontId="0" fillId="7" borderId="0" xfId="0" applyFill="1" applyAlignment="1">
      <alignment horizontal="left"/>
    </xf>
    <xf numFmtId="0" fontId="11" fillId="7" borderId="7" xfId="0" applyFont="1" applyFill="1" applyBorder="1" applyAlignment="1">
      <alignment horizontal="center" vertical="center" wrapText="1"/>
    </xf>
    <xf numFmtId="0" fontId="11" fillId="7" borderId="0" xfId="0" applyFont="1" applyFill="1" applyAlignment="1">
      <alignment vertical="center" wrapText="1"/>
    </xf>
    <xf numFmtId="0" fontId="0" fillId="5" borderId="7" xfId="0" applyFill="1" applyBorder="1"/>
    <xf numFmtId="10" fontId="6" fillId="7" borderId="0" xfId="0" applyNumberFormat="1" applyFont="1" applyFill="1" applyAlignment="1">
      <alignment vertical="top" wrapText="1"/>
    </xf>
    <xf numFmtId="10" fontId="6" fillId="5" borderId="0" xfId="0" applyNumberFormat="1" applyFont="1" applyFill="1" applyAlignment="1">
      <alignment horizontal="center"/>
    </xf>
    <xf numFmtId="9" fontId="6" fillId="5" borderId="0" xfId="0" applyNumberFormat="1" applyFont="1" applyFill="1" applyAlignment="1">
      <alignment horizontal="center"/>
    </xf>
    <xf numFmtId="0" fontId="6" fillId="5" borderId="0" xfId="0" applyFont="1" applyFill="1" applyAlignment="1">
      <alignment horizontal="center"/>
    </xf>
    <xf numFmtId="0" fontId="19" fillId="5" borderId="0" xfId="0" applyFont="1" applyFill="1" applyAlignment="1">
      <alignment horizontal="right"/>
    </xf>
    <xf numFmtId="10" fontId="6" fillId="5" borderId="32" xfId="0" applyNumberFormat="1" applyFont="1" applyFill="1" applyBorder="1"/>
    <xf numFmtId="9" fontId="6" fillId="5" borderId="32" xfId="0" applyNumberFormat="1" applyFont="1" applyFill="1" applyBorder="1"/>
    <xf numFmtId="0" fontId="6" fillId="5" borderId="32" xfId="0" applyFont="1" applyFill="1" applyBorder="1"/>
    <xf numFmtId="0" fontId="0" fillId="0" borderId="9" xfId="0" applyBorder="1"/>
    <xf numFmtId="0" fontId="11" fillId="7" borderId="0" xfId="0" applyFont="1" applyFill="1" applyAlignment="1">
      <alignment horizontal="left" vertical="center" wrapText="1"/>
    </xf>
    <xf numFmtId="0" fontId="11" fillId="7" borderId="0" xfId="0" applyFont="1" applyFill="1" applyAlignment="1">
      <alignment horizontal="left" vertical="top"/>
    </xf>
    <xf numFmtId="0" fontId="10" fillId="7" borderId="0" xfId="0" applyFont="1" applyFill="1"/>
    <xf numFmtId="0" fontId="13" fillId="9" borderId="29" xfId="0" applyFont="1" applyFill="1" applyBorder="1" applyAlignment="1">
      <alignment horizontal="right" vertical="center"/>
    </xf>
    <xf numFmtId="0" fontId="9" fillId="7" borderId="0" xfId="0" applyFont="1" applyFill="1" applyAlignment="1">
      <alignment vertical="center" wrapText="1"/>
    </xf>
    <xf numFmtId="0" fontId="0" fillId="5" borderId="4" xfId="0" applyFill="1" applyBorder="1"/>
    <xf numFmtId="0" fontId="0" fillId="5" borderId="5" xfId="0" applyFill="1" applyBorder="1"/>
    <xf numFmtId="0" fontId="0" fillId="5" borderId="27" xfId="0" applyFill="1" applyBorder="1"/>
    <xf numFmtId="0" fontId="11" fillId="7" borderId="0" xfId="0" applyFont="1" applyFill="1" applyAlignment="1">
      <alignment vertical="top"/>
    </xf>
    <xf numFmtId="9" fontId="0" fillId="3" borderId="1" xfId="1" applyFont="1" applyFill="1" applyBorder="1" applyAlignment="1">
      <alignment horizontal="center" vertical="center"/>
    </xf>
    <xf numFmtId="0" fontId="1" fillId="11" borderId="0" xfId="0" applyFont="1" applyFill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9" fontId="0" fillId="9" borderId="1" xfId="0" applyNumberFormat="1" applyFill="1" applyBorder="1" applyAlignment="1">
      <alignment horizontal="center" vertical="center"/>
    </xf>
    <xf numFmtId="0" fontId="1" fillId="12" borderId="0" xfId="0" applyFont="1" applyFill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9" fontId="0" fillId="13" borderId="1" xfId="1" applyFont="1" applyFill="1" applyBorder="1" applyAlignment="1">
      <alignment horizontal="center" vertical="center"/>
    </xf>
    <xf numFmtId="0" fontId="4" fillId="7" borderId="0" xfId="0" applyFont="1" applyFill="1" applyAlignment="1">
      <alignment horizontal="center" vertical="center"/>
    </xf>
    <xf numFmtId="0" fontId="0" fillId="7" borderId="0" xfId="0" applyFill="1" applyAlignment="1">
      <alignment vertical="center"/>
    </xf>
    <xf numFmtId="164" fontId="14" fillId="7" borderId="12" xfId="1" applyNumberFormat="1" applyFont="1" applyFill="1" applyBorder="1" applyAlignment="1">
      <alignment horizontal="center" vertical="center"/>
    </xf>
    <xf numFmtId="164" fontId="14" fillId="7" borderId="13" xfId="1" applyNumberFormat="1" applyFont="1" applyFill="1" applyBorder="1" applyAlignment="1">
      <alignment horizontal="center" vertical="center"/>
    </xf>
    <xf numFmtId="164" fontId="14" fillId="7" borderId="14" xfId="1" applyNumberFormat="1" applyFont="1" applyFill="1" applyBorder="1" applyAlignment="1">
      <alignment horizontal="center" vertical="center"/>
    </xf>
    <xf numFmtId="0" fontId="0" fillId="7" borderId="15" xfId="0" applyFill="1" applyBorder="1"/>
    <xf numFmtId="0" fontId="0" fillId="7" borderId="43" xfId="0" applyFill="1" applyBorder="1"/>
    <xf numFmtId="0" fontId="0" fillId="7" borderId="12" xfId="0" applyFill="1" applyBorder="1"/>
    <xf numFmtId="0" fontId="0" fillId="7" borderId="13" xfId="0" applyFill="1" applyBorder="1"/>
    <xf numFmtId="0" fontId="0" fillId="7" borderId="16" xfId="0" applyFill="1" applyBorder="1"/>
    <xf numFmtId="0" fontId="4" fillId="7" borderId="16" xfId="0" applyFont="1" applyFill="1" applyBorder="1" applyAlignment="1">
      <alignment horizontal="center" vertical="center"/>
    </xf>
    <xf numFmtId="0" fontId="0" fillId="7" borderId="17" xfId="0" applyFill="1" applyBorder="1"/>
    <xf numFmtId="0" fontId="0" fillId="7" borderId="44" xfId="0" applyFill="1" applyBorder="1"/>
    <xf numFmtId="0" fontId="0" fillId="7" borderId="14" xfId="0" applyFill="1" applyBorder="1"/>
    <xf numFmtId="9" fontId="5" fillId="7" borderId="45" xfId="0" applyNumberFormat="1" applyFont="1" applyFill="1" applyBorder="1" applyAlignment="1">
      <alignment horizontal="center" vertical="center"/>
    </xf>
    <xf numFmtId="9" fontId="5" fillId="7" borderId="46" xfId="0" applyNumberFormat="1" applyFont="1" applyFill="1" applyBorder="1" applyAlignment="1">
      <alignment horizontal="center" vertical="center"/>
    </xf>
    <xf numFmtId="9" fontId="5" fillId="7" borderId="47" xfId="0" applyNumberFormat="1" applyFont="1" applyFill="1" applyBorder="1" applyAlignment="1">
      <alignment horizontal="center" vertical="center"/>
    </xf>
    <xf numFmtId="0" fontId="0" fillId="0" borderId="43" xfId="0" applyBorder="1"/>
    <xf numFmtId="0" fontId="10" fillId="7" borderId="0" xfId="0" applyFont="1" applyFill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13" fillId="7" borderId="0" xfId="0" applyFont="1" applyFill="1" applyAlignment="1">
      <alignment horizontal="center" vertical="center" wrapText="1"/>
    </xf>
    <xf numFmtId="0" fontId="13" fillId="7" borderId="0" xfId="0" applyFont="1" applyFill="1" applyAlignment="1">
      <alignment horizontal="center" vertical="center"/>
    </xf>
    <xf numFmtId="0" fontId="0" fillId="0" borderId="13" xfId="0" applyBorder="1"/>
    <xf numFmtId="0" fontId="0" fillId="7" borderId="15" xfId="0" applyFill="1" applyBorder="1" applyAlignment="1">
      <alignment horizontal="left" vertical="center"/>
    </xf>
    <xf numFmtId="0" fontId="10" fillId="7" borderId="43" xfId="0" applyFont="1" applyFill="1" applyBorder="1"/>
    <xf numFmtId="0" fontId="4" fillId="7" borderId="0" xfId="0" applyFont="1" applyFill="1" applyAlignment="1">
      <alignment vertical="center" wrapText="1"/>
    </xf>
    <xf numFmtId="0" fontId="25" fillId="7" borderId="16" xfId="0" applyFont="1" applyFill="1" applyBorder="1"/>
    <xf numFmtId="0" fontId="26" fillId="7" borderId="16" xfId="0" applyFont="1" applyFill="1" applyBorder="1"/>
    <xf numFmtId="164" fontId="27" fillId="15" borderId="40" xfId="1" applyNumberFormat="1" applyFont="1" applyFill="1" applyBorder="1" applyAlignment="1">
      <alignment horizontal="center" vertical="center"/>
    </xf>
    <xf numFmtId="164" fontId="27" fillId="15" borderId="41" xfId="1" applyNumberFormat="1" applyFont="1" applyFill="1" applyBorder="1" applyAlignment="1">
      <alignment horizontal="center" vertical="center"/>
    </xf>
    <xf numFmtId="164" fontId="27" fillId="15" borderId="42" xfId="1" applyNumberFormat="1" applyFont="1" applyFill="1" applyBorder="1" applyAlignment="1">
      <alignment horizontal="center" vertical="center"/>
    </xf>
    <xf numFmtId="0" fontId="0" fillId="5" borderId="13" xfId="0" applyFill="1" applyBorder="1"/>
    <xf numFmtId="164" fontId="0" fillId="9" borderId="1" xfId="1" applyNumberFormat="1" applyFont="1" applyFill="1" applyBorder="1" applyAlignment="1">
      <alignment horizontal="center" vertical="center"/>
    </xf>
    <xf numFmtId="164" fontId="21" fillId="9" borderId="37" xfId="0" applyNumberFormat="1" applyFont="1" applyFill="1" applyBorder="1" applyAlignment="1">
      <alignment horizontal="center" vertical="center"/>
    </xf>
    <xf numFmtId="164" fontId="21" fillId="9" borderId="38" xfId="0" applyNumberFormat="1" applyFont="1" applyFill="1" applyBorder="1" applyAlignment="1">
      <alignment horizontal="center" vertical="center"/>
    </xf>
    <xf numFmtId="164" fontId="21" fillId="9" borderId="39" xfId="0" applyNumberFormat="1" applyFont="1" applyFill="1" applyBorder="1" applyAlignment="1">
      <alignment horizontal="center" vertical="center"/>
    </xf>
    <xf numFmtId="164" fontId="21" fillId="14" borderId="18" xfId="0" applyNumberFormat="1" applyFont="1" applyFill="1" applyBorder="1" applyAlignment="1">
      <alignment horizontal="center" vertical="center"/>
    </xf>
    <xf numFmtId="164" fontId="21" fillId="14" borderId="19" xfId="0" applyNumberFormat="1" applyFont="1" applyFill="1" applyBorder="1" applyAlignment="1">
      <alignment horizontal="center" vertical="center"/>
    </xf>
    <xf numFmtId="164" fontId="21" fillId="14" borderId="20" xfId="0" applyNumberFormat="1" applyFont="1" applyFill="1" applyBorder="1" applyAlignment="1">
      <alignment horizontal="center" vertical="center"/>
    </xf>
    <xf numFmtId="164" fontId="14" fillId="3" borderId="18" xfId="1" applyNumberFormat="1" applyFont="1" applyFill="1" applyBorder="1" applyAlignment="1">
      <alignment horizontal="center" vertical="center"/>
    </xf>
    <xf numFmtId="164" fontId="14" fillId="3" borderId="19" xfId="1" applyNumberFormat="1" applyFont="1" applyFill="1" applyBorder="1" applyAlignment="1">
      <alignment horizontal="center" vertical="center"/>
    </xf>
    <xf numFmtId="164" fontId="14" fillId="3" borderId="20" xfId="1" applyNumberFormat="1" applyFont="1" applyFill="1" applyBorder="1" applyAlignment="1">
      <alignment horizontal="center" vertical="center"/>
    </xf>
    <xf numFmtId="164" fontId="14" fillId="3" borderId="21" xfId="1" applyNumberFormat="1" applyFont="1" applyFill="1" applyBorder="1" applyAlignment="1">
      <alignment horizontal="center" vertical="center"/>
    </xf>
    <xf numFmtId="164" fontId="14" fillId="3" borderId="22" xfId="1" applyNumberFormat="1" applyFont="1" applyFill="1" applyBorder="1" applyAlignment="1">
      <alignment horizontal="center" vertical="center"/>
    </xf>
    <xf numFmtId="164" fontId="14" fillId="3" borderId="23" xfId="1" applyNumberFormat="1" applyFont="1" applyFill="1" applyBorder="1" applyAlignment="1">
      <alignment horizontal="center" vertical="center"/>
    </xf>
    <xf numFmtId="164" fontId="14" fillId="16" borderId="34" xfId="1" applyNumberFormat="1" applyFont="1" applyFill="1" applyBorder="1" applyAlignment="1">
      <alignment horizontal="center" vertical="center"/>
    </xf>
    <xf numFmtId="164" fontId="14" fillId="16" borderId="35" xfId="1" applyNumberFormat="1" applyFont="1" applyFill="1" applyBorder="1" applyAlignment="1">
      <alignment horizontal="center" vertical="center"/>
    </xf>
    <xf numFmtId="164" fontId="14" fillId="16" borderId="36" xfId="1" applyNumberFormat="1" applyFont="1" applyFill="1" applyBorder="1" applyAlignment="1">
      <alignment horizontal="center" vertical="center"/>
    </xf>
    <xf numFmtId="0" fontId="0" fillId="5" borderId="8" xfId="0" applyFill="1" applyBorder="1"/>
    <xf numFmtId="0" fontId="0" fillId="5" borderId="9" xfId="0" applyFill="1" applyBorder="1"/>
    <xf numFmtId="0" fontId="0" fillId="5" borderId="10" xfId="0" applyFill="1" applyBorder="1"/>
    <xf numFmtId="0" fontId="0" fillId="0" borderId="48" xfId="0" applyBorder="1"/>
    <xf numFmtId="0" fontId="0" fillId="0" borderId="49" xfId="0" applyBorder="1"/>
    <xf numFmtId="0" fontId="0" fillId="0" borderId="50" xfId="0" applyBorder="1"/>
    <xf numFmtId="0" fontId="28" fillId="7" borderId="51" xfId="0" applyFont="1" applyFill="1" applyBorder="1" applyAlignment="1">
      <alignment vertical="center"/>
    </xf>
    <xf numFmtId="0" fontId="0" fillId="0" borderId="52" xfId="0" applyBorder="1"/>
    <xf numFmtId="0" fontId="0" fillId="0" borderId="51" xfId="0" applyBorder="1"/>
    <xf numFmtId="0" fontId="4" fillId="7" borderId="51" xfId="0" applyFont="1" applyFill="1" applyBorder="1" applyAlignment="1">
      <alignment horizontal="center" vertical="center"/>
    </xf>
    <xf numFmtId="0" fontId="0" fillId="0" borderId="53" xfId="0" applyBorder="1"/>
    <xf numFmtId="0" fontId="0" fillId="7" borderId="54" xfId="0" applyFill="1" applyBorder="1"/>
    <xf numFmtId="0" fontId="0" fillId="0" borderId="54" xfId="0" applyBorder="1"/>
    <xf numFmtId="0" fontId="0" fillId="0" borderId="55" xfId="0" applyBorder="1"/>
    <xf numFmtId="0" fontId="11" fillId="5" borderId="7" xfId="0" applyFont="1" applyFill="1" applyBorder="1" applyAlignment="1">
      <alignment vertical="center" wrapText="1"/>
    </xf>
    <xf numFmtId="10" fontId="6" fillId="7" borderId="5" xfId="0" applyNumberFormat="1" applyFont="1" applyFill="1" applyBorder="1" applyAlignment="1">
      <alignment vertical="top" wrapText="1"/>
    </xf>
    <xf numFmtId="0" fontId="11" fillId="0" borderId="7" xfId="0" applyFont="1" applyBorder="1" applyAlignment="1">
      <alignment vertical="center" wrapText="1"/>
    </xf>
    <xf numFmtId="0" fontId="29" fillId="7" borderId="0" xfId="0" applyFont="1" applyFill="1" applyAlignment="1">
      <alignment vertical="center" wrapText="1"/>
    </xf>
    <xf numFmtId="0" fontId="30" fillId="7" borderId="0" xfId="0" applyFont="1" applyFill="1"/>
    <xf numFmtId="0" fontId="11" fillId="7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9" fillId="7" borderId="0" xfId="0" applyFont="1" applyFill="1" applyAlignment="1">
      <alignment horizontal="center" vertical="center" wrapText="1"/>
    </xf>
    <xf numFmtId="0" fontId="5" fillId="7" borderId="0" xfId="0" applyFont="1" applyFill="1" applyAlignment="1">
      <alignment horizontal="center" vertical="center" wrapText="1"/>
    </xf>
    <xf numFmtId="0" fontId="9" fillId="7" borderId="0" xfId="0" applyFont="1" applyFill="1" applyAlignment="1">
      <alignment horizontal="center" vertical="center" wrapText="1"/>
    </xf>
    <xf numFmtId="0" fontId="20" fillId="8" borderId="33" xfId="0" applyFont="1" applyFill="1" applyBorder="1" applyAlignment="1">
      <alignment horizontal="center" vertical="center"/>
    </xf>
    <xf numFmtId="0" fontId="19" fillId="10" borderId="44" xfId="0" applyFont="1" applyFill="1" applyBorder="1" applyAlignment="1">
      <alignment horizontal="center" vertical="center"/>
    </xf>
    <xf numFmtId="0" fontId="0" fillId="7" borderId="22" xfId="0" applyFill="1" applyBorder="1" applyAlignment="1">
      <alignment horizontal="center" vertical="center"/>
    </xf>
    <xf numFmtId="0" fontId="11" fillId="7" borderId="28" xfId="0" applyFont="1" applyFill="1" applyBorder="1" applyAlignment="1">
      <alignment horizontal="left" vertical="center" wrapText="1"/>
    </xf>
    <xf numFmtId="0" fontId="11" fillId="7" borderId="29" xfId="0" applyFont="1" applyFill="1" applyBorder="1" applyAlignment="1">
      <alignment horizontal="left" vertical="center" wrapText="1"/>
    </xf>
    <xf numFmtId="0" fontId="11" fillId="7" borderId="56" xfId="0" applyFont="1" applyFill="1" applyBorder="1" applyAlignment="1">
      <alignment horizontal="left" vertical="center" wrapText="1"/>
    </xf>
    <xf numFmtId="0" fontId="4" fillId="7" borderId="51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22" fillId="7" borderId="0" xfId="0" applyFont="1" applyFill="1" applyAlignment="1">
      <alignment horizontal="center" vertical="center" wrapText="1"/>
    </xf>
    <xf numFmtId="0" fontId="10" fillId="7" borderId="0" xfId="0" applyFont="1" applyFill="1" applyAlignment="1">
      <alignment horizontal="left" vertical="center" wrapText="1"/>
    </xf>
    <xf numFmtId="0" fontId="10" fillId="7" borderId="0" xfId="0" applyFont="1" applyFill="1" applyAlignment="1">
      <alignment horizontal="left" vertical="center"/>
    </xf>
    <xf numFmtId="0" fontId="10" fillId="7" borderId="13" xfId="0" applyFont="1" applyFill="1" applyBorder="1" applyAlignment="1">
      <alignment horizontal="left" vertical="center"/>
    </xf>
    <xf numFmtId="0" fontId="10" fillId="7" borderId="44" xfId="0" applyFont="1" applyFill="1" applyBorder="1" applyAlignment="1">
      <alignment horizontal="left" vertical="center"/>
    </xf>
    <xf numFmtId="0" fontId="10" fillId="7" borderId="14" xfId="0" applyFont="1" applyFill="1" applyBorder="1" applyAlignment="1">
      <alignment horizontal="left" vertical="center"/>
    </xf>
    <xf numFmtId="0" fontId="4" fillId="7" borderId="0" xfId="0" applyFont="1" applyFill="1" applyAlignment="1">
      <alignment horizontal="center" vertical="center" wrapText="1"/>
    </xf>
    <xf numFmtId="0" fontId="4" fillId="7" borderId="0" xfId="0" applyFont="1" applyFill="1" applyAlignment="1">
      <alignment horizontal="center" vertical="center"/>
    </xf>
    <xf numFmtId="0" fontId="12" fillId="7" borderId="0" xfId="0" applyFont="1" applyFill="1" applyAlignment="1">
      <alignment horizontal="center" vertical="center" wrapText="1"/>
    </xf>
    <xf numFmtId="0" fontId="10" fillId="7" borderId="0" xfId="0" applyFont="1" applyFill="1" applyAlignment="1">
      <alignment horizontal="center"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Medium9"/>
  <colors>
    <mruColors>
      <color rgb="FFF7F7F7"/>
      <color rgb="FF2C77AC"/>
      <color rgb="FF2D647D"/>
      <color rgb="FF00C532"/>
      <color rgb="FFF9B509"/>
      <color rgb="FF4497BC"/>
      <color rgb="FFD6F6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13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Relationship Id="rId14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2935206869633098E-2"/>
          <c:y val="0.10140029793573102"/>
          <c:w val="0.91412958626073382"/>
          <c:h val="0.82874323904518354"/>
        </c:manualLayout>
      </c:layout>
      <c:barChart>
        <c:barDir val="col"/>
        <c:grouping val="clustered"/>
        <c:varyColors val="0"/>
        <c:ser>
          <c:idx val="0"/>
          <c:order val="0"/>
          <c:tx>
            <c:v>Contribuição Total pela Desoneração</c:v>
          </c:tx>
          <c:spPr>
            <a:gradFill>
              <a:gsLst>
                <a:gs pos="0">
                  <a:srgbClr val="2C77AC"/>
                </a:gs>
                <a:gs pos="46000">
                  <a:srgbClr val="2D647D"/>
                </a:gs>
              </a:gsLst>
              <a:lin ang="540000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'Simulação Tributária'!$D$56:$D$60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'Simulação Tributária'!$J$56:$J$60</c:f>
              <c:numCache>
                <c:formatCode>0.0%</c:formatCode>
                <c:ptCount val="5"/>
                <c:pt idx="0">
                  <c:v>2.7844000000000001E-2</c:v>
                </c:pt>
                <c:pt idx="1">
                  <c:v>3.5509499999999999E-2</c:v>
                </c:pt>
                <c:pt idx="2">
                  <c:v>4.3175000000000005E-2</c:v>
                </c:pt>
                <c:pt idx="3">
                  <c:v>5.0840499999999997E-2</c:v>
                </c:pt>
                <c:pt idx="4">
                  <c:v>5.6506000000000001E-2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A3-48D8-8B71-32C6D4D741C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95572943"/>
        <c:axId val="795572463"/>
      </c:barChart>
      <c:lineChart>
        <c:grouping val="standard"/>
        <c:varyColors val="0"/>
        <c:ser>
          <c:idx val="1"/>
          <c:order val="1"/>
          <c:tx>
            <c:v>20% da Folha</c:v>
          </c:tx>
          <c:spPr>
            <a:ln w="254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'Simulação Tributária'!$D$56:$D$60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'Simulação Tributária'!$L$56:$L$60</c:f>
              <c:numCache>
                <c:formatCode>0.0%</c:formatCode>
                <c:ptCount val="5"/>
                <c:pt idx="0">
                  <c:v>5.6506000000000001E-2</c:v>
                </c:pt>
                <c:pt idx="1">
                  <c:v>5.6506000000000001E-2</c:v>
                </c:pt>
                <c:pt idx="2">
                  <c:v>5.6506000000000001E-2</c:v>
                </c:pt>
                <c:pt idx="3">
                  <c:v>5.6506000000000001E-2</c:v>
                </c:pt>
                <c:pt idx="4">
                  <c:v>5.6506000000000001E-2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9A3-48D8-8B71-32C6D4D741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95572943"/>
        <c:axId val="795572463"/>
      </c:lineChart>
      <c:catAx>
        <c:axId val="79557294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rgbClr val="2D647D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795572463"/>
        <c:crosses val="autoZero"/>
        <c:auto val="1"/>
        <c:lblAlgn val="ctr"/>
        <c:lblOffset val="100"/>
        <c:noMultiLvlLbl val="0"/>
      </c:catAx>
      <c:valAx>
        <c:axId val="795572463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out"/>
        <c:minorTickMark val="none"/>
        <c:tickLblPos val="nextTo"/>
        <c:crossAx val="7955729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6.1903532550234501E-2"/>
          <c:y val="1.0544207804282767E-2"/>
          <c:w val="0.87174205683305983"/>
          <c:h val="8.03044619422572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solidFill>
        <a:schemeClr val="bg1">
          <a:lumMod val="85000"/>
        </a:schemeClr>
      </a:solidFill>
      <a:prstDash val="dash"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chart" Target="../charts/chart1.xml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21</xdr:col>
      <xdr:colOff>33866</xdr:colOff>
      <xdr:row>5</xdr:row>
      <xdr:rowOff>152400</xdr:rowOff>
    </xdr:to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3BABBF9F-805A-2F64-D92C-ED4F5A96BA5C}"/>
            </a:ext>
          </a:extLst>
        </xdr:cNvPr>
        <xdr:cNvSpPr/>
      </xdr:nvSpPr>
      <xdr:spPr>
        <a:xfrm>
          <a:off x="0" y="0"/>
          <a:ext cx="16298333" cy="1083733"/>
        </a:xfrm>
        <a:prstGeom prst="roundRect">
          <a:avLst>
            <a:gd name="adj" fmla="val 0"/>
          </a:avLst>
        </a:prstGeom>
        <a:gradFill flip="none" rotWithShape="1">
          <a:gsLst>
            <a:gs pos="40000">
              <a:srgbClr val="4497BC"/>
            </a:gs>
            <a:gs pos="0">
              <a:srgbClr val="2D647D"/>
            </a:gs>
            <a:gs pos="60000">
              <a:srgbClr val="4497BC"/>
            </a:gs>
            <a:gs pos="50000">
              <a:schemeClr val="accent1">
                <a:lumMod val="45000"/>
                <a:lumOff val="55000"/>
              </a:schemeClr>
            </a:gs>
            <a:gs pos="100000">
              <a:schemeClr val="accent1"/>
            </a:gs>
          </a:gsLst>
          <a:lin ang="0" scaled="1"/>
          <a:tileRect/>
        </a:gra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15</xdr:col>
      <xdr:colOff>7194</xdr:colOff>
      <xdr:row>41</xdr:row>
      <xdr:rowOff>131234</xdr:rowOff>
    </xdr:from>
    <xdr:to>
      <xdr:col>19</xdr:col>
      <xdr:colOff>29631</xdr:colOff>
      <xdr:row>66</xdr:row>
      <xdr:rowOff>40219</xdr:rowOff>
    </xdr:to>
    <xdr:graphicFrame macro="">
      <xdr:nvGraphicFramePr>
        <xdr:cNvPr id="2" name="Gráfico 13">
          <a:extLst>
            <a:ext uri="{FF2B5EF4-FFF2-40B4-BE49-F238E27FC236}">
              <a16:creationId xmlns:a16="http://schemas.microsoft.com/office/drawing/2014/main" id="{102A3B54-28EB-D2C3-3BB7-EBF7C71617D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9676</xdr:colOff>
      <xdr:row>0</xdr:row>
      <xdr:rowOff>0</xdr:rowOff>
    </xdr:from>
    <xdr:to>
      <xdr:col>5</xdr:col>
      <xdr:colOff>487438</xdr:colOff>
      <xdr:row>5</xdr:row>
      <xdr:rowOff>159279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B2425A3-FE89-63F1-44DD-27025997E1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676" y="0"/>
          <a:ext cx="1942495" cy="1090612"/>
        </a:xfrm>
        <a:prstGeom prst="rect">
          <a:avLst/>
        </a:prstGeom>
      </xdr:spPr>
    </xdr:pic>
    <xdr:clientData/>
  </xdr:twoCellAnchor>
  <xdr:twoCellAnchor editAs="oneCell">
    <xdr:from>
      <xdr:col>9</xdr:col>
      <xdr:colOff>482598</xdr:colOff>
      <xdr:row>1</xdr:row>
      <xdr:rowOff>93133</xdr:rowOff>
    </xdr:from>
    <xdr:to>
      <xdr:col>13</xdr:col>
      <xdr:colOff>538404</xdr:colOff>
      <xdr:row>5</xdr:row>
      <xdr:rowOff>94734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8E45C082-57F3-6B7E-0A67-B8814F290D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3265" y="127000"/>
          <a:ext cx="3340873" cy="899067"/>
        </a:xfrm>
        <a:prstGeom prst="rect">
          <a:avLst/>
        </a:prstGeom>
      </xdr:spPr>
    </xdr:pic>
    <xdr:clientData/>
  </xdr:twoCellAnchor>
  <xdr:twoCellAnchor>
    <xdr:from>
      <xdr:col>0</xdr:col>
      <xdr:colOff>1</xdr:colOff>
      <xdr:row>5</xdr:row>
      <xdr:rowOff>139700</xdr:rowOff>
    </xdr:from>
    <xdr:to>
      <xdr:col>1</xdr:col>
      <xdr:colOff>203200</xdr:colOff>
      <xdr:row>70</xdr:row>
      <xdr:rowOff>12700</xdr:rowOff>
    </xdr:to>
    <xdr:sp macro="" textlink="">
      <xdr:nvSpPr>
        <xdr:cNvPr id="9" name="Retângulo: Cantos Arredondados 8">
          <a:extLst>
            <a:ext uri="{FF2B5EF4-FFF2-40B4-BE49-F238E27FC236}">
              <a16:creationId xmlns:a16="http://schemas.microsoft.com/office/drawing/2014/main" id="{0A47817B-B61E-457D-9416-AADC0EF9B179}"/>
            </a:ext>
          </a:extLst>
        </xdr:cNvPr>
        <xdr:cNvSpPr/>
      </xdr:nvSpPr>
      <xdr:spPr>
        <a:xfrm>
          <a:off x="1" y="1041400"/>
          <a:ext cx="228599" cy="7747000"/>
        </a:xfrm>
        <a:prstGeom prst="roundRect">
          <a:avLst>
            <a:gd name="adj" fmla="val 0"/>
          </a:avLst>
        </a:prstGeom>
        <a:gradFill flip="none" rotWithShape="1">
          <a:gsLst>
            <a:gs pos="40000">
              <a:srgbClr val="4497BC"/>
            </a:gs>
            <a:gs pos="0">
              <a:srgbClr val="2D647D"/>
            </a:gs>
            <a:gs pos="60000">
              <a:srgbClr val="4497BC"/>
            </a:gs>
            <a:gs pos="50000">
              <a:schemeClr val="accent1">
                <a:lumMod val="45000"/>
                <a:lumOff val="55000"/>
              </a:schemeClr>
            </a:gs>
            <a:gs pos="100000">
              <a:schemeClr val="accent1"/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20</xdr:col>
      <xdr:colOff>16933</xdr:colOff>
      <xdr:row>5</xdr:row>
      <xdr:rowOff>152399</xdr:rowOff>
    </xdr:from>
    <xdr:to>
      <xdr:col>21</xdr:col>
      <xdr:colOff>33865</xdr:colOff>
      <xdr:row>70</xdr:row>
      <xdr:rowOff>0</xdr:rowOff>
    </xdr:to>
    <xdr:sp macro="" textlink="">
      <xdr:nvSpPr>
        <xdr:cNvPr id="10" name="Retângulo: Cantos Arredondados 9">
          <a:extLst>
            <a:ext uri="{FF2B5EF4-FFF2-40B4-BE49-F238E27FC236}">
              <a16:creationId xmlns:a16="http://schemas.microsoft.com/office/drawing/2014/main" id="{A413F416-5C89-4868-85EE-F1F36F737005}"/>
            </a:ext>
          </a:extLst>
        </xdr:cNvPr>
        <xdr:cNvSpPr/>
      </xdr:nvSpPr>
      <xdr:spPr>
        <a:xfrm>
          <a:off x="16095133" y="1083732"/>
          <a:ext cx="203199" cy="7645401"/>
        </a:xfrm>
        <a:prstGeom prst="roundRect">
          <a:avLst>
            <a:gd name="adj" fmla="val 0"/>
          </a:avLst>
        </a:prstGeom>
        <a:gradFill flip="none" rotWithShape="1">
          <a:gsLst>
            <a:gs pos="40000">
              <a:srgbClr val="4497BC"/>
            </a:gs>
            <a:gs pos="0">
              <a:srgbClr val="2D647D"/>
            </a:gs>
            <a:gs pos="60000">
              <a:srgbClr val="4497BC"/>
            </a:gs>
            <a:gs pos="50000">
              <a:schemeClr val="accent1">
                <a:lumMod val="45000"/>
                <a:lumOff val="55000"/>
              </a:schemeClr>
            </a:gs>
            <a:gs pos="100000">
              <a:schemeClr val="accent1"/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0</xdr:colOff>
      <xdr:row>69</xdr:row>
      <xdr:rowOff>16934</xdr:rowOff>
    </xdr:from>
    <xdr:to>
      <xdr:col>21</xdr:col>
      <xdr:colOff>33866</xdr:colOff>
      <xdr:row>70</xdr:row>
      <xdr:rowOff>16935</xdr:rowOff>
    </xdr:to>
    <xdr:sp macro="" textlink="">
      <xdr:nvSpPr>
        <xdr:cNvPr id="11" name="Retângulo: Cantos Arredondados 10">
          <a:extLst>
            <a:ext uri="{FF2B5EF4-FFF2-40B4-BE49-F238E27FC236}">
              <a16:creationId xmlns:a16="http://schemas.microsoft.com/office/drawing/2014/main" id="{8DABBBE2-D399-4216-BA75-28A53A4E4B1E}"/>
            </a:ext>
          </a:extLst>
        </xdr:cNvPr>
        <xdr:cNvSpPr/>
      </xdr:nvSpPr>
      <xdr:spPr>
        <a:xfrm>
          <a:off x="0" y="8551334"/>
          <a:ext cx="16298333" cy="194734"/>
        </a:xfrm>
        <a:prstGeom prst="roundRect">
          <a:avLst>
            <a:gd name="adj" fmla="val 0"/>
          </a:avLst>
        </a:prstGeom>
        <a:gradFill flip="none" rotWithShape="1">
          <a:gsLst>
            <a:gs pos="40000">
              <a:srgbClr val="4497BC"/>
            </a:gs>
            <a:gs pos="0">
              <a:srgbClr val="2D647D"/>
            </a:gs>
            <a:gs pos="60000">
              <a:srgbClr val="4497BC"/>
            </a:gs>
            <a:gs pos="50000">
              <a:schemeClr val="accent1">
                <a:lumMod val="45000"/>
                <a:lumOff val="55000"/>
              </a:schemeClr>
            </a:gs>
            <a:gs pos="100000">
              <a:schemeClr val="accent1"/>
            </a:gs>
          </a:gsLst>
          <a:lin ang="0" scaled="1"/>
          <a:tileRect/>
        </a:gra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 editAs="oneCell">
    <xdr:from>
      <xdr:col>12</xdr:col>
      <xdr:colOff>25399</xdr:colOff>
      <xdr:row>48</xdr:row>
      <xdr:rowOff>93135</xdr:rowOff>
    </xdr:from>
    <xdr:to>
      <xdr:col>12</xdr:col>
      <xdr:colOff>1058332</xdr:colOff>
      <xdr:row>49</xdr:row>
      <xdr:rowOff>204720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F4BEB859-F18D-A8CF-43B8-092CB77D47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54999" y="11463868"/>
          <a:ext cx="1032933" cy="306318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0CE1A6-A6D6-4A89-A967-C37F508234FC}">
  <sheetPr codeName="Planilha1"/>
  <dimension ref="A1:S6"/>
  <sheetViews>
    <sheetView topLeftCell="H1" workbookViewId="0">
      <selection activeCell="S7" sqref="S7"/>
    </sheetView>
  </sheetViews>
  <sheetFormatPr defaultRowHeight="14.4" x14ac:dyDescent="0.3"/>
  <cols>
    <col min="2" max="2" width="0" hidden="1" customWidth="1"/>
    <col min="3" max="3" width="32.109375" customWidth="1"/>
    <col min="4" max="5" width="20.44140625" customWidth="1"/>
    <col min="6" max="6" width="14.33203125" customWidth="1"/>
    <col min="8" max="8" width="23.77734375" bestFit="1" customWidth="1"/>
    <col min="9" max="9" width="12.44140625" hidden="1" customWidth="1"/>
    <col min="10" max="10" width="15.109375" customWidth="1"/>
    <col min="11" max="11" width="31.33203125" customWidth="1"/>
    <col min="12" max="12" width="12.109375" customWidth="1"/>
    <col min="13" max="13" width="11.44140625" hidden="1" customWidth="1"/>
    <col min="14" max="14" width="22.21875" customWidth="1"/>
    <col min="15" max="15" width="16.5546875" customWidth="1"/>
    <col min="16" max="16" width="30.109375" customWidth="1"/>
    <col min="17" max="18" width="12.109375" customWidth="1"/>
    <col min="19" max="19" width="25" customWidth="1"/>
  </cols>
  <sheetData>
    <row r="1" spans="1:19" ht="16.8" x14ac:dyDescent="0.3">
      <c r="A1" s="1" t="s">
        <v>0</v>
      </c>
      <c r="B1" s="1" t="s">
        <v>1</v>
      </c>
      <c r="C1" s="69" t="s">
        <v>49</v>
      </c>
      <c r="D1" s="69" t="s">
        <v>50</v>
      </c>
      <c r="E1" s="69" t="s">
        <v>51</v>
      </c>
      <c r="F1" s="1" t="s">
        <v>23</v>
      </c>
      <c r="G1" s="1" t="s">
        <v>2</v>
      </c>
      <c r="H1" s="1" t="s">
        <v>47</v>
      </c>
      <c r="I1" s="1" t="s">
        <v>3</v>
      </c>
      <c r="J1" s="1" t="s">
        <v>4</v>
      </c>
      <c r="K1" s="1" t="s">
        <v>12</v>
      </c>
      <c r="L1" s="1" t="s">
        <v>13</v>
      </c>
      <c r="M1" s="1" t="s">
        <v>5</v>
      </c>
      <c r="N1" s="66" t="s">
        <v>48</v>
      </c>
      <c r="O1" s="66" t="s">
        <v>4</v>
      </c>
      <c r="P1" s="66" t="s">
        <v>12</v>
      </c>
      <c r="Q1" s="66" t="s">
        <v>13</v>
      </c>
      <c r="R1" s="66" t="s">
        <v>2</v>
      </c>
      <c r="S1" s="66" t="s">
        <v>62</v>
      </c>
    </row>
    <row r="2" spans="1:19" x14ac:dyDescent="0.3">
      <c r="A2" s="2">
        <v>2024</v>
      </c>
      <c r="B2" s="2">
        <v>4.4999999999999998E-2</v>
      </c>
      <c r="C2" s="70" t="str">
        <f xml:space="preserve"> IF(PROPER('Simulação Tributária'!$H$9) = "Não", "Não", "Sim")</f>
        <v>Sim</v>
      </c>
      <c r="D2" s="71">
        <f xml:space="preserve"> IF('Simulação Tributária'!$H$12 &gt; 0, 'Simulação Tributária'!$H$12, 0.4)</f>
        <v>0.5</v>
      </c>
      <c r="E2" s="71">
        <f xml:space="preserve"> 1 - D2</f>
        <v>0.5</v>
      </c>
      <c r="F2" s="14">
        <f xml:space="preserve"> IF('Simulação Tributária'!$H$28 &gt; 0, 'Simulação Tributária'!$H$28, 0.045)</f>
        <v>0.02</v>
      </c>
      <c r="G2" s="2">
        <v>0.2</v>
      </c>
      <c r="H2" s="2">
        <v>1</v>
      </c>
      <c r="I2" s="2">
        <v>0.10780000000000001</v>
      </c>
      <c r="J2" s="65">
        <f xml:space="preserve"> IF('Simulação Tributária'!$H$19 &gt; 0, 'Simulação Tributária'!$H$19, 0.8922)</f>
        <v>0.89219999999999999</v>
      </c>
      <c r="K2" s="8">
        <f xml:space="preserve"> IF('Simulação Tributária'!$H$22 &gt; 0, 'Simulação Tributária'!$H$22, 0.5)</f>
        <v>0.65</v>
      </c>
      <c r="L2" s="8">
        <f xml:space="preserve"> IF('Simulação Tributária'!$H$25 &gt; 0, 'Simulação Tributária'!$H$25, 2/3)</f>
        <v>0.66666666666666663</v>
      </c>
      <c r="M2" s="7">
        <v>0.40339999999999998</v>
      </c>
      <c r="N2" s="67">
        <v>1</v>
      </c>
      <c r="O2" s="68">
        <f xml:space="preserve"> IF('Simulação Tributária'!$L$19 &gt; 0, 'Simulação Tributária'!$L$19, 0.8922)</f>
        <v>0.89219999999999999</v>
      </c>
      <c r="P2" s="68">
        <f xml:space="preserve"> IF('Simulação Tributária'!$L$22 &gt; 0, 'Simulação Tributária'!$L$22, 0.4)</f>
        <v>0.4</v>
      </c>
      <c r="Q2" s="68">
        <f xml:space="preserve"> IF('Simulação Tributária'!$L$25 &gt; 0, 'Simulação Tributária'!$L$25, 0.5)</f>
        <v>0.5</v>
      </c>
      <c r="R2" s="67">
        <v>0.2</v>
      </c>
      <c r="S2" s="104">
        <f xml:space="preserve"> (('Contribuição Previdenciária'!O2 * 'Contribuição Previdenciária'!P2) * 'Contribuição Previdenciária'!Q2) * 'Contribuição Previdenciária'!R2</f>
        <v>3.5688000000000004E-2</v>
      </c>
    </row>
    <row r="3" spans="1:19" x14ac:dyDescent="0.3">
      <c r="A3" s="2">
        <v>2025</v>
      </c>
      <c r="B3" s="2">
        <v>3.5999999999999997E-2</v>
      </c>
      <c r="C3" s="70" t="str">
        <f xml:space="preserve"> IF(PROPER('Simulação Tributária'!$H$9) = "Não", "Não", "Sim")</f>
        <v>Sim</v>
      </c>
      <c r="D3" s="71">
        <f xml:space="preserve"> IF('Simulação Tributária'!$H$12 &gt; 0, 'Simulação Tributária'!$H$12, 0.4)</f>
        <v>0.5</v>
      </c>
      <c r="E3" s="71">
        <f t="shared" ref="E3:E6" si="0" xml:space="preserve"> 1 - D3</f>
        <v>0.5</v>
      </c>
      <c r="F3" s="14">
        <f xml:space="preserve"> IF('Simulação Tributária'!$H$28 &gt; 0, 'Simulação Tributária'!$H$28, 0.045)</f>
        <v>0.02</v>
      </c>
      <c r="G3" s="2">
        <v>0.05</v>
      </c>
      <c r="H3" s="2">
        <v>1</v>
      </c>
      <c r="I3" s="2">
        <v>0.10780000000000001</v>
      </c>
      <c r="J3" s="65">
        <f xml:space="preserve"> IF('Simulação Tributária'!$H$19 &gt; 0, 'Simulação Tributária'!$H$19, 0.8922)</f>
        <v>0.89219999999999999</v>
      </c>
      <c r="K3" s="8">
        <f xml:space="preserve"> IF('Simulação Tributária'!$H$22 &gt; 0, 'Simulação Tributária'!$H$22, 0.5)</f>
        <v>0.65</v>
      </c>
      <c r="L3" s="8">
        <f xml:space="preserve"> IF('Simulação Tributária'!$H$25 &gt; 0, 'Simulação Tributária'!$H$25, 2/3)</f>
        <v>0.66666666666666663</v>
      </c>
      <c r="M3" s="7">
        <v>0.45390000000000003</v>
      </c>
      <c r="N3" s="67">
        <v>1</v>
      </c>
      <c r="O3" s="68">
        <f xml:space="preserve"> IF('Simulação Tributária'!$L$19 &gt; 0, 'Simulação Tributária'!$L$19, 0.8922)</f>
        <v>0.89219999999999999</v>
      </c>
      <c r="P3" s="68">
        <f xml:space="preserve"> IF('Simulação Tributária'!$L$22 &gt; 0, 'Simulação Tributária'!$L$22, 0.4)</f>
        <v>0.4</v>
      </c>
      <c r="Q3" s="68">
        <f xml:space="preserve"> IF('Simulação Tributária'!$L$25 &gt; 0, 'Simulação Tributária'!$L$25, 0.5)</f>
        <v>0.5</v>
      </c>
      <c r="R3" s="67">
        <v>0.2</v>
      </c>
      <c r="S3" s="104">
        <f xml:space="preserve"> (('Contribuição Previdenciária'!O3 * 'Contribuição Previdenciária'!P3) * 'Contribuição Previdenciária'!Q3) * 'Contribuição Previdenciária'!R3</f>
        <v>3.5688000000000004E-2</v>
      </c>
    </row>
    <row r="4" spans="1:19" x14ac:dyDescent="0.3">
      <c r="A4" s="2">
        <v>2026</v>
      </c>
      <c r="B4" s="2">
        <v>2.7E-2</v>
      </c>
      <c r="C4" s="70" t="str">
        <f xml:space="preserve"> IF(PROPER('Simulação Tributária'!$H$9) = "Não", "Não", "Sim")</f>
        <v>Sim</v>
      </c>
      <c r="D4" s="71">
        <f xml:space="preserve"> IF('Simulação Tributária'!$H$12 &gt; 0, 'Simulação Tributária'!$H$12, 0.4)</f>
        <v>0.5</v>
      </c>
      <c r="E4" s="71">
        <f t="shared" si="0"/>
        <v>0.5</v>
      </c>
      <c r="F4" s="14">
        <f xml:space="preserve"> IF('Simulação Tributária'!$H$28 &gt; 0, 'Simulação Tributária'!$H$28, 0.045)</f>
        <v>0.02</v>
      </c>
      <c r="G4" s="2">
        <v>0.1</v>
      </c>
      <c r="H4" s="2">
        <v>1</v>
      </c>
      <c r="I4" s="2">
        <v>0.10780000000000001</v>
      </c>
      <c r="J4" s="65">
        <f xml:space="preserve"> IF('Simulação Tributária'!$H$19 &gt; 0, 'Simulação Tributária'!$H$19, 0.8922)</f>
        <v>0.89219999999999999</v>
      </c>
      <c r="K4" s="8">
        <f xml:space="preserve"> IF('Simulação Tributária'!$H$22 &gt; 0, 'Simulação Tributária'!$H$22, 0.5)</f>
        <v>0.65</v>
      </c>
      <c r="L4" s="8">
        <f xml:space="preserve"> IF('Simulação Tributária'!$H$25 &gt; 0, 'Simulação Tributária'!$H$25, 2/3)</f>
        <v>0.66666666666666663</v>
      </c>
      <c r="M4" s="7">
        <v>0.60519999999999996</v>
      </c>
      <c r="N4" s="67">
        <v>1</v>
      </c>
      <c r="O4" s="68">
        <f xml:space="preserve"> IF('Simulação Tributária'!$L$19 &gt; 0, 'Simulação Tributária'!$L$19, 0.8922)</f>
        <v>0.89219999999999999</v>
      </c>
      <c r="P4" s="68">
        <f xml:space="preserve"> IF('Simulação Tributária'!$L$22 &gt; 0, 'Simulação Tributária'!$L$22, 0.4)</f>
        <v>0.4</v>
      </c>
      <c r="Q4" s="68">
        <f xml:space="preserve"> IF('Simulação Tributária'!$L$25 &gt; 0, 'Simulação Tributária'!$L$25, 0.5)</f>
        <v>0.5</v>
      </c>
      <c r="R4" s="67">
        <v>0.2</v>
      </c>
      <c r="S4" s="104">
        <f xml:space="preserve"> (('Contribuição Previdenciária'!O4 * 'Contribuição Previdenciária'!P4) * 'Contribuição Previdenciária'!Q4) * 'Contribuição Previdenciária'!R4</f>
        <v>3.5688000000000004E-2</v>
      </c>
    </row>
    <row r="5" spans="1:19" x14ac:dyDescent="0.3">
      <c r="A5" s="2">
        <v>2027</v>
      </c>
      <c r="B5" s="2">
        <v>1.7999999999999999E-2</v>
      </c>
      <c r="C5" s="70" t="str">
        <f xml:space="preserve"> IF(PROPER('Simulação Tributária'!$H$9) = "Não", "Não", "Sim")</f>
        <v>Sim</v>
      </c>
      <c r="D5" s="71">
        <f xml:space="preserve"> IF('Simulação Tributária'!$H$12 &gt; 0, 'Simulação Tributária'!$H$12, 0.4)</f>
        <v>0.5</v>
      </c>
      <c r="E5" s="71">
        <f t="shared" si="0"/>
        <v>0.5</v>
      </c>
      <c r="F5" s="14">
        <f xml:space="preserve"> IF('Simulação Tributária'!$H$28 &gt; 0, 'Simulação Tributária'!$H$28, 0.045)</f>
        <v>0.02</v>
      </c>
      <c r="G5" s="2">
        <v>0.15</v>
      </c>
      <c r="H5" s="2">
        <v>1</v>
      </c>
      <c r="I5" s="2">
        <v>0.10780000000000001</v>
      </c>
      <c r="J5" s="65">
        <f xml:space="preserve"> IF('Simulação Tributária'!$H$19 &gt; 0, 'Simulação Tributária'!$H$19, 0.8922)</f>
        <v>0.89219999999999999</v>
      </c>
      <c r="K5" s="8">
        <f xml:space="preserve"> IF('Simulação Tributária'!$H$22 &gt; 0, 'Simulação Tributária'!$H$22, 0.5)</f>
        <v>0.65</v>
      </c>
      <c r="L5" s="8">
        <f xml:space="preserve"> IF('Simulação Tributária'!$H$25 &gt; 0, 'Simulação Tributária'!$H$25, 2/3)</f>
        <v>0.66666666666666663</v>
      </c>
      <c r="M5" s="7"/>
      <c r="N5" s="67">
        <v>1</v>
      </c>
      <c r="O5" s="68">
        <f xml:space="preserve"> IF('Simulação Tributária'!$L$19 &gt; 0, 'Simulação Tributária'!$L$19, 0.8922)</f>
        <v>0.89219999999999999</v>
      </c>
      <c r="P5" s="68">
        <f xml:space="preserve"> IF('Simulação Tributária'!$L$22 &gt; 0, 'Simulação Tributária'!$L$22, 0.4)</f>
        <v>0.4</v>
      </c>
      <c r="Q5" s="68">
        <f xml:space="preserve"> IF('Simulação Tributária'!$L$25 &gt; 0, 'Simulação Tributária'!$L$25, 0.5)</f>
        <v>0.5</v>
      </c>
      <c r="R5" s="67">
        <v>0.2</v>
      </c>
      <c r="S5" s="104">
        <f xml:space="preserve"> (('Contribuição Previdenciária'!O5 * 'Contribuição Previdenciária'!P5) * 'Contribuição Previdenciária'!Q5) * 'Contribuição Previdenciária'!R5</f>
        <v>3.5688000000000004E-2</v>
      </c>
    </row>
    <row r="6" spans="1:19" x14ac:dyDescent="0.3">
      <c r="A6" s="2">
        <v>2028</v>
      </c>
      <c r="B6" s="2">
        <v>0</v>
      </c>
      <c r="C6" s="70" t="str">
        <f xml:space="preserve"> IF(PROPER('Simulação Tributária'!$H$9) = "Não", "Não", "Sim")</f>
        <v>Sim</v>
      </c>
      <c r="D6" s="71">
        <f xml:space="preserve"> IF('Simulação Tributária'!$H$12 &gt; 0, 'Simulação Tributária'!$H$12, 0.4)</f>
        <v>0.5</v>
      </c>
      <c r="E6" s="71">
        <f t="shared" si="0"/>
        <v>0.5</v>
      </c>
      <c r="F6" s="14">
        <f xml:space="preserve"> IF('Simulação Tributária'!$H$28 &gt; 0, 'Simulação Tributária'!$H$28, 0.045)</f>
        <v>0.02</v>
      </c>
      <c r="G6" s="2">
        <v>0.2</v>
      </c>
      <c r="H6" s="2">
        <v>1</v>
      </c>
      <c r="I6" s="2">
        <v>0.10780000000000001</v>
      </c>
      <c r="J6" s="65">
        <f xml:space="preserve"> IF('Simulação Tributária'!$H$19 &gt; 0, 'Simulação Tributária'!$H$19, 0.8922)</f>
        <v>0.89219999999999999</v>
      </c>
      <c r="K6" s="8">
        <f xml:space="preserve"> IF('Simulação Tributária'!$H$22 &gt; 0, 'Simulação Tributária'!$H$22, 0.5)</f>
        <v>0.65</v>
      </c>
      <c r="L6" s="8">
        <f xml:space="preserve"> IF('Simulação Tributária'!$H$25 &gt; 0, 'Simulação Tributária'!$H$25, 2/3)</f>
        <v>0.66666666666666663</v>
      </c>
      <c r="M6" s="2"/>
      <c r="N6" s="67">
        <v>1</v>
      </c>
      <c r="O6" s="68">
        <f xml:space="preserve"> IF('Simulação Tributária'!$L$19 &gt; 0, 'Simulação Tributária'!$L$19, 0.8922)</f>
        <v>0.89219999999999999</v>
      </c>
      <c r="P6" s="68">
        <f xml:space="preserve"> IF('Simulação Tributária'!$L$22 &gt; 0, 'Simulação Tributária'!$L$22, 0.4)</f>
        <v>0.4</v>
      </c>
      <c r="Q6" s="68">
        <f xml:space="preserve"> IF('Simulação Tributária'!$L$25 &gt; 0, 'Simulação Tributária'!$L$25, 0.5)</f>
        <v>0.5</v>
      </c>
      <c r="R6" s="67">
        <v>0.2</v>
      </c>
      <c r="S6" s="104">
        <f xml:space="preserve"> (('Contribuição Previdenciária'!O6 * 'Contribuição Previdenciária'!P6) * 'Contribuição Previdenciária'!Q6) * 'Contribuição Previdenciária'!R6</f>
        <v>3.5688000000000004E-2</v>
      </c>
    </row>
  </sheetData>
  <sheetProtection algorithmName="SHA-512" hashValue="Yta2wBEb9Jq9SWPFL+rsYMTQissYBzGX3lxkoj6QlxjmAf949k7dJnbEmQFsrpb0RYEFt6LajpLfrV7jtXR9ug==" saltValue="7lu+1KJPM5qr6KMldhroaw==" spinCount="100000" sheet="1" objects="1" scenarios="1" selectLockedCells="1"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D5E37-346B-4084-B4B2-E0D46FADEEA2}">
  <sheetPr codeName="Planilha2"/>
  <dimension ref="B1:U70"/>
  <sheetViews>
    <sheetView showGridLines="0" tabSelected="1" topLeftCell="A41" zoomScale="90" zoomScaleNormal="90" workbookViewId="0">
      <selection activeCell="H25" sqref="H25"/>
    </sheetView>
  </sheetViews>
  <sheetFormatPr defaultRowHeight="14.4" x14ac:dyDescent="0.3"/>
  <cols>
    <col min="1" max="1" width="0.33203125" customWidth="1"/>
    <col min="2" max="2" width="3.109375" customWidth="1"/>
    <col min="3" max="3" width="5.44140625" customWidth="1"/>
    <col min="4" max="4" width="6.6640625" customWidth="1"/>
    <col min="5" max="5" width="5.77734375" customWidth="1"/>
    <col min="6" max="6" width="15" customWidth="1"/>
    <col min="7" max="7" width="17.88671875" customWidth="1"/>
    <col min="8" max="8" width="12.109375" customWidth="1"/>
    <col min="9" max="9" width="22.33203125" customWidth="1"/>
    <col min="10" max="10" width="16.33203125" customWidth="1"/>
    <col min="11" max="11" width="1.33203125" customWidth="1"/>
    <col min="12" max="12" width="13.5546875" customWidth="1"/>
    <col min="13" max="13" width="16.6640625" customWidth="1"/>
    <col min="14" max="14" width="11" customWidth="1"/>
    <col min="15" max="15" width="3.88671875" customWidth="1"/>
    <col min="16" max="16" width="12.109375" customWidth="1"/>
    <col min="17" max="17" width="21" customWidth="1"/>
    <col min="18" max="18" width="15.6640625" customWidth="1"/>
    <col min="19" max="19" width="23.33203125" customWidth="1"/>
    <col min="20" max="20" width="3" customWidth="1"/>
    <col min="21" max="21" width="2.6640625" customWidth="1"/>
    <col min="22" max="22" width="9" customWidth="1"/>
  </cols>
  <sheetData>
    <row r="1" spans="2:21" ht="2.4" customHeight="1" thickBot="1" x14ac:dyDescent="0.35">
      <c r="B1" s="11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U1" s="13"/>
    </row>
    <row r="3" spans="2:21" ht="18" customHeight="1" x14ac:dyDescent="0.3"/>
    <row r="4" spans="2:21" ht="26.4" customHeight="1" x14ac:dyDescent="0.3"/>
    <row r="5" spans="2:21" ht="11.4" customHeight="1" x14ac:dyDescent="0.3"/>
    <row r="6" spans="2:21" ht="12.6" customHeight="1" thickBot="1" x14ac:dyDescent="0.35"/>
    <row r="7" spans="2:21" ht="21" customHeight="1" thickTop="1" x14ac:dyDescent="0.3">
      <c r="B7" s="37"/>
      <c r="C7" s="16"/>
      <c r="D7" s="17"/>
      <c r="E7" s="17"/>
      <c r="F7" s="17"/>
      <c r="G7" s="17"/>
      <c r="H7" s="17"/>
      <c r="I7" s="135"/>
      <c r="J7" s="135"/>
      <c r="K7" s="135"/>
      <c r="L7" s="135"/>
      <c r="M7" s="135"/>
      <c r="N7" s="29"/>
      <c r="O7" s="16"/>
      <c r="P7" s="17"/>
      <c r="Q7" s="17"/>
      <c r="R7" s="17"/>
      <c r="S7" s="17"/>
      <c r="T7" s="29"/>
      <c r="U7" s="19"/>
    </row>
    <row r="8" spans="2:21" ht="21" customHeight="1" thickBot="1" x14ac:dyDescent="0.35">
      <c r="B8" s="38"/>
      <c r="C8" s="18"/>
      <c r="D8" s="19"/>
      <c r="E8" s="19"/>
      <c r="F8" s="19"/>
      <c r="G8" s="19"/>
      <c r="H8" s="20" t="s">
        <v>6</v>
      </c>
      <c r="I8" s="47"/>
      <c r="N8" s="24"/>
      <c r="O8" s="18"/>
      <c r="P8" s="39" t="s">
        <v>24</v>
      </c>
      <c r="Q8" s="45"/>
      <c r="R8" s="45"/>
      <c r="S8" s="45"/>
      <c r="T8" s="24"/>
      <c r="U8" s="19"/>
    </row>
    <row r="9" spans="2:21" ht="21" customHeight="1" thickTop="1" thickBot="1" x14ac:dyDescent="0.5">
      <c r="B9" s="38"/>
      <c r="C9" s="5"/>
      <c r="D9" s="34" t="s">
        <v>36</v>
      </c>
      <c r="E9" s="6"/>
      <c r="F9" s="6"/>
      <c r="G9" s="6"/>
      <c r="H9" s="9" t="s">
        <v>73</v>
      </c>
      <c r="I9" s="48" t="s">
        <v>32</v>
      </c>
      <c r="J9" s="6"/>
      <c r="K9" s="6"/>
      <c r="L9" s="6"/>
      <c r="M9" s="6"/>
      <c r="N9" s="134"/>
      <c r="O9" s="18"/>
      <c r="Q9" s="45"/>
      <c r="R9" s="45"/>
      <c r="S9" s="45"/>
      <c r="T9" s="24"/>
      <c r="U9" s="19"/>
    </row>
    <row r="10" spans="2:21" ht="21" customHeight="1" thickTop="1" x14ac:dyDescent="0.35">
      <c r="B10" s="38"/>
      <c r="C10" s="18"/>
      <c r="D10" s="28" t="s">
        <v>34</v>
      </c>
      <c r="E10" s="19"/>
      <c r="F10" s="19"/>
      <c r="G10" s="19"/>
      <c r="H10" s="19"/>
      <c r="I10" s="47"/>
      <c r="N10" s="136"/>
      <c r="O10" s="18"/>
      <c r="P10" s="40" t="s">
        <v>67</v>
      </c>
      <c r="Q10" s="73"/>
      <c r="R10" s="73"/>
      <c r="S10" s="73"/>
      <c r="T10" s="24"/>
      <c r="U10" s="19"/>
    </row>
    <row r="11" spans="2:21" ht="21" customHeight="1" thickBot="1" x14ac:dyDescent="0.35">
      <c r="B11" s="38"/>
      <c r="C11" s="18"/>
      <c r="D11" s="19"/>
      <c r="E11" s="19"/>
      <c r="F11" s="19"/>
      <c r="G11" s="19"/>
      <c r="H11" s="20" t="s">
        <v>6</v>
      </c>
      <c r="I11" s="47"/>
      <c r="N11" s="136"/>
      <c r="O11" s="18"/>
      <c r="P11" s="140" t="s">
        <v>64</v>
      </c>
      <c r="Q11" s="141"/>
      <c r="R11" s="141"/>
      <c r="S11" s="141"/>
      <c r="T11" s="24"/>
      <c r="U11" s="19"/>
    </row>
    <row r="12" spans="2:21" ht="21" customHeight="1" thickTop="1" thickBot="1" x14ac:dyDescent="0.5">
      <c r="B12" s="38"/>
      <c r="C12" s="5"/>
      <c r="D12" s="34" t="s">
        <v>35</v>
      </c>
      <c r="E12" s="6"/>
      <c r="F12" s="6"/>
      <c r="G12" s="6"/>
      <c r="H12" s="9">
        <v>0.5</v>
      </c>
      <c r="I12" s="48" t="s">
        <v>33</v>
      </c>
      <c r="J12" s="6"/>
      <c r="K12" s="6"/>
      <c r="L12" s="6"/>
      <c r="M12" s="6"/>
      <c r="N12" s="134"/>
      <c r="O12" s="18"/>
      <c r="P12" s="141"/>
      <c r="Q12" s="141"/>
      <c r="R12" s="141"/>
      <c r="S12" s="141"/>
      <c r="T12" s="24"/>
      <c r="U12" s="19"/>
    </row>
    <row r="13" spans="2:21" ht="21" customHeight="1" thickTop="1" x14ac:dyDescent="0.35">
      <c r="B13" s="38"/>
      <c r="C13" s="18"/>
      <c r="D13" s="28" t="s">
        <v>41</v>
      </c>
      <c r="E13" s="19"/>
      <c r="F13" s="19"/>
      <c r="G13" s="19"/>
      <c r="H13" s="19"/>
      <c r="I13" s="47"/>
      <c r="N13" s="24"/>
      <c r="O13" s="18"/>
      <c r="P13" s="139" t="s">
        <v>66</v>
      </c>
      <c r="Q13" s="139"/>
      <c r="R13" s="139"/>
      <c r="S13" s="139"/>
      <c r="T13" s="24"/>
      <c r="U13" s="19"/>
    </row>
    <row r="14" spans="2:21" ht="21" customHeight="1" thickBot="1" x14ac:dyDescent="0.35">
      <c r="B14" s="38"/>
      <c r="C14" s="25"/>
      <c r="D14" s="55"/>
      <c r="E14" s="55"/>
      <c r="F14" s="55"/>
      <c r="G14" s="55"/>
      <c r="H14" s="55"/>
      <c r="I14" s="55"/>
      <c r="J14" s="26"/>
      <c r="K14" s="26"/>
      <c r="L14" s="26"/>
      <c r="M14" s="26"/>
      <c r="N14" s="27"/>
      <c r="O14" s="18"/>
      <c r="P14" s="139"/>
      <c r="Q14" s="139"/>
      <c r="R14" s="139"/>
      <c r="S14" s="139"/>
      <c r="T14" s="24"/>
      <c r="U14" s="19"/>
    </row>
    <row r="15" spans="2:21" ht="54.75" customHeight="1" thickTop="1" thickBot="1" x14ac:dyDescent="0.35">
      <c r="B15" s="38"/>
      <c r="C15" s="148" t="s">
        <v>69</v>
      </c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50"/>
      <c r="O15" s="18"/>
      <c r="Q15" s="19"/>
      <c r="R15" s="19"/>
      <c r="S15" s="19"/>
      <c r="T15" s="24"/>
      <c r="U15" s="19"/>
    </row>
    <row r="16" spans="2:21" ht="27.6" customHeight="1" thickTop="1" x14ac:dyDescent="0.55000000000000004">
      <c r="B16" s="38"/>
      <c r="C16" s="5"/>
      <c r="D16" s="6"/>
      <c r="E16" s="6"/>
      <c r="F16" s="6"/>
      <c r="G16" s="6"/>
      <c r="H16" s="51" t="s">
        <v>55</v>
      </c>
      <c r="I16" s="6"/>
      <c r="J16" s="6"/>
      <c r="K16" s="6"/>
      <c r="L16" s="51" t="s">
        <v>56</v>
      </c>
      <c r="M16" s="6"/>
      <c r="N16" s="46"/>
      <c r="O16" s="18"/>
      <c r="P16" s="138" t="s">
        <v>70</v>
      </c>
      <c r="T16" s="24"/>
      <c r="U16" s="19"/>
    </row>
    <row r="17" spans="2:21" ht="21" customHeight="1" x14ac:dyDescent="0.3">
      <c r="B17" s="38"/>
      <c r="C17" s="18"/>
      <c r="J17" s="19"/>
      <c r="K17" s="19"/>
      <c r="L17" s="19"/>
      <c r="M17" s="19"/>
      <c r="N17" s="24"/>
      <c r="O17" s="18"/>
      <c r="Q17" s="137"/>
      <c r="R17" s="137"/>
      <c r="S17" s="137"/>
      <c r="T17" s="24"/>
      <c r="U17" s="19"/>
    </row>
    <row r="18" spans="2:21" ht="19.95" customHeight="1" thickBot="1" x14ac:dyDescent="0.35">
      <c r="B18" s="38"/>
      <c r="C18" s="18"/>
      <c r="D18" s="19"/>
      <c r="E18" s="19"/>
      <c r="F18" s="19"/>
      <c r="G18" s="19"/>
      <c r="H18" s="20" t="s">
        <v>6</v>
      </c>
      <c r="I18" s="47"/>
      <c r="K18" s="47"/>
      <c r="L18" s="20" t="s">
        <v>6</v>
      </c>
      <c r="M18" s="19"/>
      <c r="N18" s="24"/>
      <c r="O18" s="18"/>
      <c r="P18" s="142" t="s">
        <v>40</v>
      </c>
      <c r="Q18" s="142"/>
      <c r="R18" s="142"/>
      <c r="S18" s="142"/>
      <c r="T18" s="24"/>
      <c r="U18" s="19"/>
    </row>
    <row r="19" spans="2:21" ht="19.95" customHeight="1" thickTop="1" thickBot="1" x14ac:dyDescent="0.5">
      <c r="B19" s="38"/>
      <c r="C19" s="5"/>
      <c r="D19" s="34" t="s">
        <v>16</v>
      </c>
      <c r="E19" s="6"/>
      <c r="F19" s="6"/>
      <c r="G19" s="6"/>
      <c r="H19" s="9"/>
      <c r="I19" s="48" t="s">
        <v>21</v>
      </c>
      <c r="J19" s="6"/>
      <c r="K19" s="6"/>
      <c r="L19" s="9"/>
      <c r="M19" s="52" t="s">
        <v>37</v>
      </c>
      <c r="N19" s="46"/>
      <c r="O19" s="18"/>
      <c r="P19" s="142"/>
      <c r="Q19" s="142"/>
      <c r="R19" s="142"/>
      <c r="S19" s="142"/>
      <c r="T19" s="24"/>
      <c r="U19" s="19"/>
    </row>
    <row r="20" spans="2:21" ht="19.95" customHeight="1" thickTop="1" x14ac:dyDescent="0.35">
      <c r="B20" s="38"/>
      <c r="C20" s="18"/>
      <c r="D20" s="28" t="s">
        <v>11</v>
      </c>
      <c r="F20" s="19"/>
      <c r="G20" s="19"/>
      <c r="H20" s="19"/>
      <c r="I20" s="30"/>
      <c r="L20" s="19"/>
      <c r="M20" s="30"/>
      <c r="N20" s="24"/>
      <c r="O20" s="18"/>
      <c r="P20" s="142"/>
      <c r="Q20" s="142"/>
      <c r="R20" s="142"/>
      <c r="S20" s="142"/>
      <c r="T20" s="24"/>
      <c r="U20" s="19"/>
    </row>
    <row r="21" spans="2:21" ht="17.399999999999999" customHeight="1" thickBot="1" x14ac:dyDescent="0.45">
      <c r="B21" s="38"/>
      <c r="C21" s="18"/>
      <c r="D21" s="23"/>
      <c r="F21" s="22"/>
      <c r="G21" s="22"/>
      <c r="H21" s="20" t="s">
        <v>6</v>
      </c>
      <c r="I21" s="30"/>
      <c r="L21" s="20" t="s">
        <v>6</v>
      </c>
      <c r="M21" s="30"/>
      <c r="N21" s="24"/>
      <c r="O21" s="18"/>
      <c r="P21" s="142"/>
      <c r="Q21" s="142"/>
      <c r="R21" s="142"/>
      <c r="S21" s="142"/>
      <c r="T21" s="24"/>
      <c r="U21" s="19"/>
    </row>
    <row r="22" spans="2:21" ht="21" thickTop="1" thickBot="1" x14ac:dyDescent="0.5">
      <c r="B22" s="38"/>
      <c r="C22" s="5"/>
      <c r="D22" s="34" t="s">
        <v>15</v>
      </c>
      <c r="E22" s="6"/>
      <c r="F22" s="35"/>
      <c r="G22" s="36"/>
      <c r="H22" s="9">
        <v>0.65</v>
      </c>
      <c r="I22" s="49" t="s">
        <v>20</v>
      </c>
      <c r="J22" s="6"/>
      <c r="K22" s="6"/>
      <c r="L22" s="9"/>
      <c r="M22" s="53" t="s">
        <v>39</v>
      </c>
      <c r="N22" s="46"/>
      <c r="O22" s="18"/>
      <c r="P22" s="142"/>
      <c r="Q22" s="142"/>
      <c r="R22" s="142"/>
      <c r="S22" s="142"/>
      <c r="T22" s="24"/>
      <c r="U22" s="19"/>
    </row>
    <row r="23" spans="2:21" ht="15.6" customHeight="1" thickTop="1" x14ac:dyDescent="0.35">
      <c r="B23" s="38"/>
      <c r="C23" s="18"/>
      <c r="D23" s="28" t="s">
        <v>7</v>
      </c>
      <c r="F23" s="19"/>
      <c r="G23" s="19"/>
      <c r="H23" s="19"/>
      <c r="I23" s="30"/>
      <c r="L23" s="19"/>
      <c r="M23" s="30"/>
      <c r="N23" s="24"/>
      <c r="O23" s="18"/>
      <c r="P23" s="142"/>
      <c r="Q23" s="142"/>
      <c r="R23" s="142"/>
      <c r="S23" s="142"/>
      <c r="T23" s="24"/>
      <c r="U23" s="19"/>
    </row>
    <row r="24" spans="2:21" ht="17.399999999999999" customHeight="1" thickBot="1" x14ac:dyDescent="0.45">
      <c r="B24" s="38"/>
      <c r="C24" s="18"/>
      <c r="D24" s="22"/>
      <c r="F24" s="19"/>
      <c r="G24" s="19"/>
      <c r="H24" s="20" t="s">
        <v>6</v>
      </c>
      <c r="I24" s="30"/>
      <c r="L24" s="20" t="s">
        <v>6</v>
      </c>
      <c r="M24" s="30"/>
      <c r="N24" s="24"/>
      <c r="O24" s="18"/>
      <c r="P24" s="137"/>
      <c r="Q24" s="137"/>
      <c r="R24" s="137"/>
      <c r="S24" s="137"/>
      <c r="T24" s="24"/>
      <c r="U24" s="19"/>
    </row>
    <row r="25" spans="2:21" ht="19.8" customHeight="1" thickTop="1" thickBot="1" x14ac:dyDescent="0.5">
      <c r="B25" s="38"/>
      <c r="C25" s="5"/>
      <c r="D25" s="34" t="s">
        <v>10</v>
      </c>
      <c r="E25" s="6"/>
      <c r="F25" s="6"/>
      <c r="G25" s="6"/>
      <c r="H25" s="10"/>
      <c r="I25" s="50" t="s">
        <v>57</v>
      </c>
      <c r="J25" s="6"/>
      <c r="K25" s="6"/>
      <c r="L25" s="9"/>
      <c r="M25" s="54" t="s">
        <v>38</v>
      </c>
      <c r="N25" s="46"/>
      <c r="O25" s="18"/>
      <c r="P25" s="143" t="s">
        <v>68</v>
      </c>
      <c r="Q25" s="143"/>
      <c r="R25" s="143"/>
      <c r="S25" s="143"/>
      <c r="T25" s="24"/>
      <c r="U25" s="19"/>
    </row>
    <row r="26" spans="2:21" ht="17.25" customHeight="1" thickTop="1" x14ac:dyDescent="0.35">
      <c r="B26" s="38"/>
      <c r="C26" s="18"/>
      <c r="D26" s="28" t="s">
        <v>17</v>
      </c>
      <c r="F26" s="19"/>
      <c r="G26" s="19"/>
      <c r="H26" s="19"/>
      <c r="I26" s="19"/>
      <c r="J26" s="19"/>
      <c r="K26" s="19"/>
      <c r="L26" s="19"/>
      <c r="M26" s="19"/>
      <c r="N26" s="24"/>
      <c r="O26" s="18"/>
      <c r="P26" s="143"/>
      <c r="Q26" s="143"/>
      <c r="R26" s="143"/>
      <c r="S26" s="143"/>
      <c r="T26" s="44"/>
      <c r="U26" s="19"/>
    </row>
    <row r="27" spans="2:21" ht="15" customHeight="1" thickBot="1" x14ac:dyDescent="0.35">
      <c r="B27" s="38"/>
      <c r="C27" s="18"/>
      <c r="D27" s="19"/>
      <c r="F27" s="19"/>
      <c r="G27" s="19"/>
      <c r="H27" s="20" t="s">
        <v>6</v>
      </c>
      <c r="I27" s="19"/>
      <c r="M27" s="19"/>
      <c r="N27" s="24"/>
      <c r="O27" s="18"/>
      <c r="P27" s="143"/>
      <c r="Q27" s="143"/>
      <c r="R27" s="143"/>
      <c r="S27" s="143"/>
      <c r="T27" s="44"/>
      <c r="U27" s="19"/>
    </row>
    <row r="28" spans="2:21" ht="21" thickTop="1" thickBot="1" x14ac:dyDescent="0.5">
      <c r="B28" s="38"/>
      <c r="C28" s="5"/>
      <c r="D28" s="34" t="s">
        <v>28</v>
      </c>
      <c r="E28" s="6"/>
      <c r="F28" s="6"/>
      <c r="G28" s="6"/>
      <c r="H28" s="15">
        <v>0.02</v>
      </c>
      <c r="I28" s="50" t="s">
        <v>29</v>
      </c>
      <c r="J28" s="6"/>
      <c r="K28" s="6"/>
      <c r="L28" s="6"/>
      <c r="M28" s="6"/>
      <c r="N28" s="46"/>
      <c r="O28" s="18"/>
      <c r="P28" s="143"/>
      <c r="Q28" s="143"/>
      <c r="R28" s="143"/>
      <c r="S28" s="143"/>
      <c r="T28" s="44"/>
      <c r="U28" s="19"/>
    </row>
    <row r="29" spans="2:21" ht="15.6" thickTop="1" x14ac:dyDescent="0.35">
      <c r="B29" s="38"/>
      <c r="C29" s="18"/>
      <c r="D29" s="28" t="s">
        <v>30</v>
      </c>
      <c r="F29" s="19"/>
      <c r="G29" s="19"/>
      <c r="H29" s="19"/>
      <c r="I29" s="19"/>
      <c r="J29" s="19"/>
      <c r="K29" s="19"/>
      <c r="L29" s="19"/>
      <c r="M29" s="19"/>
      <c r="N29" s="24"/>
      <c r="O29" s="18"/>
      <c r="P29" s="143"/>
      <c r="Q29" s="143"/>
      <c r="R29" s="143"/>
      <c r="S29" s="143"/>
      <c r="T29" s="44"/>
      <c r="U29" s="19"/>
    </row>
    <row r="30" spans="2:21" ht="15" customHeight="1" thickBot="1" x14ac:dyDescent="0.35">
      <c r="B30" s="38"/>
      <c r="C30" s="25"/>
      <c r="D30" s="26"/>
      <c r="E30" s="26"/>
      <c r="F30" s="26"/>
      <c r="G30" s="26"/>
      <c r="H30" s="26"/>
      <c r="I30" s="26"/>
      <c r="J30" s="19"/>
      <c r="K30" s="19"/>
      <c r="L30" s="19"/>
      <c r="M30" s="19"/>
      <c r="N30" s="24"/>
      <c r="O30" s="18"/>
      <c r="P30" s="143"/>
      <c r="Q30" s="143"/>
      <c r="R30" s="143"/>
      <c r="S30" s="143"/>
      <c r="T30" s="44"/>
      <c r="U30" s="19"/>
    </row>
    <row r="31" spans="2:21" ht="27" thickTop="1" thickBot="1" x14ac:dyDescent="0.35">
      <c r="B31" s="38"/>
      <c r="C31" s="31"/>
      <c r="D31" s="32"/>
      <c r="E31" s="32"/>
      <c r="F31" s="32"/>
      <c r="G31" s="59" t="s">
        <v>31</v>
      </c>
      <c r="H31" s="145">
        <f xml:space="preserve"> IF(J56 &gt; L56, D56, IF(J57 &gt; L57, D56, IF(J58 &gt; L58, D57, IF(J59 &gt; L59, D58, D59))))</f>
        <v>2027</v>
      </c>
      <c r="I31" s="145"/>
      <c r="J31" s="145"/>
      <c r="K31" s="33"/>
      <c r="L31" s="33"/>
      <c r="M31" s="33"/>
      <c r="N31" s="33"/>
      <c r="O31" s="18"/>
      <c r="P31" s="143"/>
      <c r="Q31" s="143"/>
      <c r="R31" s="143"/>
      <c r="S31" s="143"/>
      <c r="T31" s="44"/>
      <c r="U31" s="19"/>
    </row>
    <row r="32" spans="2:21" ht="17.25" customHeight="1" thickTop="1" x14ac:dyDescent="0.3">
      <c r="B32" s="38"/>
      <c r="C32" s="61"/>
      <c r="D32" s="62"/>
      <c r="E32" s="62"/>
      <c r="F32" s="6"/>
      <c r="G32" s="6"/>
      <c r="H32" s="62"/>
      <c r="I32" s="62"/>
      <c r="J32" s="62"/>
      <c r="K32" s="62"/>
      <c r="L32" s="62"/>
      <c r="M32" s="62"/>
      <c r="N32" s="63"/>
      <c r="O32" s="18"/>
      <c r="T32" s="44"/>
      <c r="U32" s="19"/>
    </row>
    <row r="33" spans="2:21" ht="30.6" customHeight="1" thickBot="1" x14ac:dyDescent="0.35">
      <c r="B33" s="38"/>
      <c r="C33" s="5"/>
      <c r="D33" s="6"/>
      <c r="E33" s="6"/>
      <c r="F33" s="146" t="s">
        <v>65</v>
      </c>
      <c r="G33" s="146"/>
      <c r="H33" s="146"/>
      <c r="I33" s="146"/>
      <c r="J33" s="146"/>
      <c r="K33" s="146"/>
      <c r="L33" s="146"/>
      <c r="M33" s="146"/>
      <c r="N33" s="103"/>
      <c r="O33" s="18"/>
      <c r="P33" s="19"/>
      <c r="Q33" s="72" t="s">
        <v>18</v>
      </c>
      <c r="R33" s="72"/>
      <c r="T33" s="44"/>
      <c r="U33" s="19"/>
    </row>
    <row r="34" spans="2:21" ht="17.25" customHeight="1" thickTop="1" x14ac:dyDescent="0.3">
      <c r="B34" s="38"/>
      <c r="C34" s="5"/>
      <c r="D34" s="77"/>
      <c r="E34" s="78"/>
      <c r="F34" s="89"/>
      <c r="G34" s="89"/>
      <c r="H34" s="78"/>
      <c r="I34" s="78"/>
      <c r="J34" s="78"/>
      <c r="K34" s="79"/>
      <c r="L34" s="77"/>
      <c r="M34" s="78"/>
      <c r="N34" s="79"/>
      <c r="O34" s="19"/>
      <c r="P34" s="72"/>
      <c r="Q34" s="72" t="s">
        <v>19</v>
      </c>
      <c r="R34" s="72"/>
      <c r="T34" s="44"/>
      <c r="U34" s="19"/>
    </row>
    <row r="35" spans="2:21" ht="17.25" customHeight="1" thickBot="1" x14ac:dyDescent="0.5">
      <c r="B35" s="38"/>
      <c r="C35" s="5"/>
      <c r="D35" s="98" t="s">
        <v>42</v>
      </c>
      <c r="H35" s="19"/>
      <c r="I35" s="19"/>
      <c r="J35" s="19"/>
      <c r="K35" s="80"/>
      <c r="L35" s="99" t="s">
        <v>43</v>
      </c>
      <c r="M35" s="19"/>
      <c r="N35" s="80"/>
      <c r="O35" s="19"/>
      <c r="P35" s="72" t="s">
        <v>0</v>
      </c>
      <c r="Q35" s="72" t="s">
        <v>71</v>
      </c>
      <c r="R35" s="72" t="s">
        <v>72</v>
      </c>
      <c r="T35" s="44"/>
      <c r="U35" s="19"/>
    </row>
    <row r="36" spans="2:21" ht="17.25" customHeight="1" thickTop="1" x14ac:dyDescent="0.3">
      <c r="B36" s="38"/>
      <c r="C36" s="5"/>
      <c r="D36" s="81"/>
      <c r="E36" s="19"/>
      <c r="H36" s="19"/>
      <c r="I36" s="19"/>
      <c r="J36" s="19"/>
      <c r="K36" s="80"/>
      <c r="L36" s="81"/>
      <c r="M36" s="19"/>
      <c r="N36" s="80"/>
      <c r="O36" s="19"/>
      <c r="P36" s="72">
        <v>2024</v>
      </c>
      <c r="Q36" s="86">
        <v>1</v>
      </c>
      <c r="R36" s="86">
        <v>0</v>
      </c>
      <c r="T36" s="44"/>
      <c r="U36" s="19"/>
    </row>
    <row r="37" spans="2:21" ht="17.25" customHeight="1" x14ac:dyDescent="0.3">
      <c r="B37" s="38"/>
      <c r="C37" s="5"/>
      <c r="D37" s="81"/>
      <c r="E37" s="19"/>
      <c r="F37" s="144" t="s">
        <v>45</v>
      </c>
      <c r="G37" s="144" t="s">
        <v>46</v>
      </c>
      <c r="H37" s="19"/>
      <c r="I37" s="19"/>
      <c r="J37" s="19"/>
      <c r="K37" s="80"/>
      <c r="L37" s="81"/>
      <c r="M37" s="19"/>
      <c r="N37" s="80"/>
      <c r="O37" s="19"/>
      <c r="P37" s="72">
        <v>2025</v>
      </c>
      <c r="Q37" s="87">
        <v>0.8</v>
      </c>
      <c r="R37" s="87">
        <v>0.05</v>
      </c>
      <c r="T37" s="44"/>
      <c r="U37" s="19"/>
    </row>
    <row r="38" spans="2:21" ht="14.4" customHeight="1" x14ac:dyDescent="0.3">
      <c r="B38" s="38"/>
      <c r="C38" s="5"/>
      <c r="D38" s="81"/>
      <c r="E38" s="19"/>
      <c r="F38" s="144"/>
      <c r="G38" s="144"/>
      <c r="H38" s="19"/>
      <c r="I38" s="19"/>
      <c r="J38" s="19"/>
      <c r="K38" s="80"/>
      <c r="L38" s="81"/>
      <c r="M38" s="19"/>
      <c r="N38" s="80"/>
      <c r="O38" s="19"/>
      <c r="P38" s="72">
        <v>2026</v>
      </c>
      <c r="Q38" s="87">
        <v>0.6</v>
      </c>
      <c r="R38" s="87">
        <v>0.1</v>
      </c>
      <c r="T38" s="44"/>
      <c r="U38" s="19"/>
    </row>
    <row r="39" spans="2:21" ht="16.95" customHeight="1" x14ac:dyDescent="0.3">
      <c r="B39" s="38"/>
      <c r="C39" s="5"/>
      <c r="D39" s="81"/>
      <c r="E39" s="19"/>
      <c r="F39" s="144"/>
      <c r="G39" s="144"/>
      <c r="H39" s="30"/>
      <c r="I39" s="30"/>
      <c r="J39" s="19"/>
      <c r="K39" s="80"/>
      <c r="L39" s="81"/>
      <c r="M39" s="19"/>
      <c r="N39" s="94"/>
      <c r="O39" s="19"/>
      <c r="P39" s="72">
        <v>2027</v>
      </c>
      <c r="Q39" s="87">
        <v>0.4</v>
      </c>
      <c r="R39" s="87">
        <v>0.15</v>
      </c>
      <c r="T39" s="44"/>
      <c r="U39" s="19"/>
    </row>
    <row r="40" spans="2:21" ht="16.95" customHeight="1" thickBot="1" x14ac:dyDescent="0.35">
      <c r="B40" s="38"/>
      <c r="C40" s="5"/>
      <c r="D40" s="81"/>
      <c r="E40" s="19"/>
      <c r="F40" s="60"/>
      <c r="G40" s="60"/>
      <c r="H40" s="30"/>
      <c r="I40" s="90" t="s">
        <v>22</v>
      </c>
      <c r="J40" s="19"/>
      <c r="K40" s="80"/>
      <c r="L40" s="81"/>
      <c r="M40" s="19"/>
      <c r="N40" s="94"/>
      <c r="O40" s="19"/>
      <c r="P40" s="72">
        <v>2028</v>
      </c>
      <c r="Q40" s="88">
        <v>0</v>
      </c>
      <c r="R40" s="88">
        <v>0.2</v>
      </c>
      <c r="T40" s="24"/>
      <c r="U40" s="19"/>
    </row>
    <row r="41" spans="2:21" ht="41.4" customHeight="1" thickTop="1" thickBot="1" x14ac:dyDescent="0.35">
      <c r="B41" s="38"/>
      <c r="C41" s="5"/>
      <c r="D41" s="82" t="s">
        <v>0</v>
      </c>
      <c r="E41" s="19"/>
      <c r="F41" s="72" t="s">
        <v>1</v>
      </c>
      <c r="G41" s="91" t="s">
        <v>2</v>
      </c>
      <c r="H41" s="19"/>
      <c r="I41" s="92" t="s">
        <v>8</v>
      </c>
      <c r="J41" s="93" t="s">
        <v>9</v>
      </c>
      <c r="K41" s="80"/>
      <c r="L41" s="82" t="s">
        <v>0</v>
      </c>
      <c r="M41" s="93" t="s">
        <v>9</v>
      </c>
      <c r="N41" s="94"/>
      <c r="O41" s="19"/>
      <c r="P41" s="30"/>
      <c r="Q41" s="19"/>
      <c r="R41" s="19"/>
      <c r="S41" s="19"/>
      <c r="T41" s="24"/>
      <c r="U41" s="19"/>
    </row>
    <row r="42" spans="2:21" ht="17.399999999999999" thickTop="1" x14ac:dyDescent="0.3">
      <c r="B42" s="38"/>
      <c r="C42" s="5"/>
      <c r="D42" s="82">
        <v>2024</v>
      </c>
      <c r="E42" s="19"/>
      <c r="F42" s="114">
        <f>'Contribuição Previdenciária'!$F$2</f>
        <v>0.02</v>
      </c>
      <c r="G42" s="111">
        <v>0</v>
      </c>
      <c r="H42" s="147" t="e" vm="1">
        <v>#VALUE!</v>
      </c>
      <c r="I42" s="111">
        <f>G42+F42</f>
        <v>0.02</v>
      </c>
      <c r="J42" s="74">
        <f>$G$46</f>
        <v>7.7324000000000004E-2</v>
      </c>
      <c r="K42" s="80"/>
      <c r="L42" s="82">
        <v>2024</v>
      </c>
      <c r="M42" s="117">
        <f xml:space="preserve"> IF('Contribuição Previdenciária'!$C$2 = "Sim", 'Contribuição Previdenciária'!S2, 0)</f>
        <v>3.5688000000000004E-2</v>
      </c>
      <c r="N42" s="94"/>
      <c r="O42" s="19"/>
      <c r="P42" s="19"/>
      <c r="Q42" s="19"/>
      <c r="R42" s="19"/>
      <c r="S42" s="43"/>
      <c r="T42" s="41"/>
      <c r="U42" s="19"/>
    </row>
    <row r="43" spans="2:21" ht="16.8" x14ac:dyDescent="0.3">
      <c r="B43" s="38"/>
      <c r="C43" s="5"/>
      <c r="D43" s="82">
        <v>2025</v>
      </c>
      <c r="E43" s="19"/>
      <c r="F43" s="115">
        <f>F42*Q37</f>
        <v>1.6E-2</v>
      </c>
      <c r="G43" s="112">
        <f>(('Contribuição Previdenciária'!K3 * 'Contribuição Previdenciária'!J3) * 'Contribuição Previdenciária'!L3) * 'Contribuição Previdenciária'!G3</f>
        <v>1.9331000000000001E-2</v>
      </c>
      <c r="H43" s="147"/>
      <c r="I43" s="112">
        <f>G43+F43</f>
        <v>3.5331000000000001E-2</v>
      </c>
      <c r="J43" s="75">
        <f>$G$46</f>
        <v>7.7324000000000004E-2</v>
      </c>
      <c r="K43" s="80"/>
      <c r="L43" s="82">
        <v>2025</v>
      </c>
      <c r="M43" s="118">
        <f xml:space="preserve"> IF('Contribuição Previdenciária'!$C$2 = "Sim", 'Contribuição Previdenciária'!S3, 0)</f>
        <v>3.5688000000000004E-2</v>
      </c>
      <c r="N43" s="94"/>
      <c r="O43" s="19"/>
      <c r="Q43" s="19"/>
      <c r="R43" s="19"/>
      <c r="S43" s="43"/>
      <c r="T43" s="41"/>
      <c r="U43" s="19"/>
    </row>
    <row r="44" spans="2:21" ht="16.8" x14ac:dyDescent="0.3">
      <c r="B44" s="38"/>
      <c r="C44" s="5"/>
      <c r="D44" s="82">
        <v>2026</v>
      </c>
      <c r="E44" s="19"/>
      <c r="F44" s="115">
        <f>F42*Q38</f>
        <v>1.2E-2</v>
      </c>
      <c r="G44" s="112">
        <f>(('Contribuição Previdenciária'!K4 * 'Contribuição Previdenciária'!J4) * 'Contribuição Previdenciária'!L4) * 'Contribuição Previdenciária'!G4</f>
        <v>3.8662000000000002E-2</v>
      </c>
      <c r="H44" s="147"/>
      <c r="I44" s="112">
        <f>G44+F44</f>
        <v>5.0661999999999999E-2</v>
      </c>
      <c r="J44" s="75">
        <f>$G$46</f>
        <v>7.7324000000000004E-2</v>
      </c>
      <c r="K44" s="80"/>
      <c r="L44" s="82">
        <v>2026</v>
      </c>
      <c r="M44" s="118">
        <f xml:space="preserve"> IF('Contribuição Previdenciária'!$C$2 = "Sim", 'Contribuição Previdenciária'!S4, 0)</f>
        <v>3.5688000000000004E-2</v>
      </c>
      <c r="N44" s="94"/>
      <c r="O44" s="19"/>
      <c r="Q44" s="19"/>
      <c r="R44" s="19"/>
      <c r="S44" s="43"/>
      <c r="T44" s="41"/>
      <c r="U44" s="19"/>
    </row>
    <row r="45" spans="2:21" ht="16.8" x14ac:dyDescent="0.3">
      <c r="B45" s="38"/>
      <c r="C45" s="5"/>
      <c r="D45" s="82">
        <v>2027</v>
      </c>
      <c r="E45" s="19"/>
      <c r="F45" s="115">
        <f>F42*Q39</f>
        <v>8.0000000000000002E-3</v>
      </c>
      <c r="G45" s="112">
        <f>(('Contribuição Previdenciária'!K5 * 'Contribuição Previdenciária'!J5) * 'Contribuição Previdenciária'!L5) * 'Contribuição Previdenciária'!G5</f>
        <v>5.7993000000000003E-2</v>
      </c>
      <c r="H45" s="147"/>
      <c r="I45" s="112">
        <f>G45+F45</f>
        <v>6.5992999999999996E-2</v>
      </c>
      <c r="J45" s="75">
        <f>$G$46</f>
        <v>7.7324000000000004E-2</v>
      </c>
      <c r="K45" s="80"/>
      <c r="L45" s="82">
        <v>2027</v>
      </c>
      <c r="M45" s="118">
        <f xml:space="preserve"> IF('Contribuição Previdenciária'!$C$2 = "Sim", 'Contribuição Previdenciária'!S5, 0)</f>
        <v>3.5688000000000004E-2</v>
      </c>
      <c r="N45" s="94"/>
      <c r="O45" s="19"/>
      <c r="Q45" s="19"/>
      <c r="R45" s="19"/>
      <c r="S45" s="43"/>
      <c r="T45" s="41"/>
      <c r="U45" s="19"/>
    </row>
    <row r="46" spans="2:21" ht="18.600000000000001" customHeight="1" thickBot="1" x14ac:dyDescent="0.35">
      <c r="B46" s="38"/>
      <c r="C46" s="5"/>
      <c r="D46" s="82">
        <v>2028</v>
      </c>
      <c r="E46" s="19"/>
      <c r="F46" s="116">
        <v>0</v>
      </c>
      <c r="G46" s="113">
        <f>(('Contribuição Previdenciária'!K6 * 'Contribuição Previdenciária'!J6) * 'Contribuição Previdenciária'!L6) * 'Contribuição Previdenciária'!G6</f>
        <v>7.7324000000000004E-2</v>
      </c>
      <c r="H46" s="147"/>
      <c r="I46" s="113">
        <f>G46+F46</f>
        <v>7.7324000000000004E-2</v>
      </c>
      <c r="J46" s="76">
        <f>$G$46</f>
        <v>7.7324000000000004E-2</v>
      </c>
      <c r="K46" s="80"/>
      <c r="L46" s="82">
        <v>2028</v>
      </c>
      <c r="M46" s="119">
        <f xml:space="preserve"> IF('Contribuição Previdenciária'!$C$2 = "Sim", 'Contribuição Previdenciária'!S6, 0)</f>
        <v>3.5688000000000004E-2</v>
      </c>
      <c r="N46" s="94"/>
      <c r="O46" s="19"/>
      <c r="Q46" s="45"/>
      <c r="R46" s="45"/>
      <c r="S46" s="45"/>
      <c r="T46" s="24"/>
      <c r="U46" s="19"/>
    </row>
    <row r="47" spans="2:21" ht="15" customHeight="1" thickTop="1" thickBot="1" x14ac:dyDescent="0.35">
      <c r="B47" s="38"/>
      <c r="C47" s="5"/>
      <c r="D47" s="83"/>
      <c r="E47" s="84"/>
      <c r="F47" s="84"/>
      <c r="G47" s="84"/>
      <c r="H47" s="84"/>
      <c r="I47" s="84"/>
      <c r="J47" s="84"/>
      <c r="K47" s="85"/>
      <c r="L47" s="83"/>
      <c r="M47" s="84"/>
      <c r="N47" s="85"/>
      <c r="O47" s="19"/>
      <c r="Q47" s="45"/>
      <c r="R47" s="45"/>
      <c r="S47" s="45"/>
      <c r="T47" s="24"/>
      <c r="U47" s="19"/>
    </row>
    <row r="48" spans="2:21" ht="15" customHeight="1" thickTop="1" thickBot="1" x14ac:dyDescent="0.35">
      <c r="B48" s="38"/>
      <c r="C48" s="5"/>
      <c r="D48" s="6"/>
      <c r="E48" s="6"/>
      <c r="F48" s="6"/>
      <c r="G48" s="6"/>
      <c r="H48" s="6"/>
      <c r="I48" s="6"/>
      <c r="J48" s="6"/>
      <c r="K48" s="6"/>
      <c r="L48" s="6"/>
      <c r="M48" s="6"/>
      <c r="N48" s="103"/>
      <c r="O48" s="19"/>
      <c r="Q48" s="45"/>
      <c r="R48" s="45"/>
      <c r="S48" s="45"/>
      <c r="T48" s="24"/>
      <c r="U48" s="19"/>
    </row>
    <row r="49" spans="2:21" ht="15" customHeight="1" thickTop="1" x14ac:dyDescent="0.3">
      <c r="B49" s="38"/>
      <c r="C49" s="5"/>
      <c r="D49" s="123"/>
      <c r="E49" s="124"/>
      <c r="F49" s="124"/>
      <c r="G49" s="124"/>
      <c r="H49" s="124"/>
      <c r="I49" s="124"/>
      <c r="J49" s="124"/>
      <c r="K49" s="124"/>
      <c r="L49" s="124"/>
      <c r="M49" s="125"/>
      <c r="N49" s="103"/>
      <c r="O49" s="19"/>
      <c r="P49" s="45"/>
      <c r="Q49" s="45"/>
      <c r="R49" s="45"/>
      <c r="S49" s="45"/>
      <c r="T49" s="24"/>
      <c r="U49" s="19"/>
    </row>
    <row r="50" spans="2:21" ht="19.2" customHeight="1" x14ac:dyDescent="0.3">
      <c r="B50" s="38"/>
      <c r="C50" s="5"/>
      <c r="D50" s="126" t="s">
        <v>58</v>
      </c>
      <c r="E50" s="19"/>
      <c r="F50" s="19"/>
      <c r="G50" s="19"/>
      <c r="H50" s="19"/>
      <c r="I50" s="19"/>
      <c r="J50" s="162" t="s">
        <v>54</v>
      </c>
      <c r="K50" s="19"/>
      <c r="M50" s="127"/>
      <c r="N50" s="103"/>
      <c r="O50" s="19"/>
      <c r="P50" s="45"/>
      <c r="Q50" s="45"/>
      <c r="R50" s="45"/>
      <c r="S50" s="45"/>
      <c r="T50" s="24"/>
      <c r="U50" s="19"/>
    </row>
    <row r="51" spans="2:21" ht="15" customHeight="1" x14ac:dyDescent="0.3">
      <c r="B51" s="38"/>
      <c r="C51" s="5"/>
      <c r="D51" s="128"/>
      <c r="F51" s="19"/>
      <c r="G51" s="19"/>
      <c r="H51" s="19"/>
      <c r="I51" s="19"/>
      <c r="J51" s="162"/>
      <c r="K51" s="19"/>
      <c r="M51" s="127"/>
      <c r="N51" s="103"/>
      <c r="O51" s="19"/>
      <c r="P51" s="45"/>
      <c r="Q51" s="45"/>
      <c r="R51" s="45"/>
      <c r="S51" s="45"/>
      <c r="T51" s="24"/>
      <c r="U51" s="19"/>
    </row>
    <row r="52" spans="2:21" ht="15" customHeight="1" x14ac:dyDescent="0.3">
      <c r="B52" s="38"/>
      <c r="C52" s="5"/>
      <c r="D52" s="128"/>
      <c r="E52" s="19"/>
      <c r="F52" s="19"/>
      <c r="G52" s="19"/>
      <c r="H52" s="19"/>
      <c r="I52" s="19"/>
      <c r="J52" s="162"/>
      <c r="K52" s="19"/>
      <c r="M52" s="127"/>
      <c r="N52" s="103"/>
      <c r="O52" s="19"/>
      <c r="Q52" s="45"/>
      <c r="R52" s="45"/>
      <c r="S52" s="45"/>
      <c r="T52" s="24"/>
      <c r="U52" s="19"/>
    </row>
    <row r="53" spans="2:21" ht="15" customHeight="1" x14ac:dyDescent="0.3">
      <c r="B53" s="38"/>
      <c r="C53" s="5"/>
      <c r="D53" s="128"/>
      <c r="E53" s="19"/>
      <c r="F53" s="159" t="s">
        <v>59</v>
      </c>
      <c r="G53" s="160" t="s">
        <v>52</v>
      </c>
      <c r="H53" s="19"/>
      <c r="I53" s="19"/>
      <c r="J53" s="161" t="s">
        <v>53</v>
      </c>
      <c r="L53" s="153" t="s">
        <v>63</v>
      </c>
      <c r="M53" s="127"/>
      <c r="N53" s="103"/>
      <c r="O53" s="19"/>
      <c r="P53" s="45"/>
      <c r="Q53" s="45"/>
      <c r="R53" s="45"/>
      <c r="S53" s="45"/>
      <c r="T53" s="24"/>
      <c r="U53" s="19"/>
    </row>
    <row r="54" spans="2:21" ht="15" customHeight="1" x14ac:dyDescent="0.3">
      <c r="B54" s="38"/>
      <c r="C54" s="5"/>
      <c r="D54" s="151" t="s">
        <v>61</v>
      </c>
      <c r="F54" s="160"/>
      <c r="G54" s="160"/>
      <c r="H54" s="19"/>
      <c r="I54" s="19"/>
      <c r="J54" s="161"/>
      <c r="K54" s="97"/>
      <c r="L54" s="153"/>
      <c r="M54" s="127"/>
      <c r="N54" s="103"/>
      <c r="O54" s="19"/>
      <c r="Q54" s="45"/>
      <c r="R54" s="45"/>
      <c r="S54" s="45"/>
      <c r="T54" s="24"/>
      <c r="U54" s="19"/>
    </row>
    <row r="55" spans="2:21" ht="21" customHeight="1" thickBot="1" x14ac:dyDescent="0.35">
      <c r="B55" s="38"/>
      <c r="C55" s="5"/>
      <c r="D55" s="151"/>
      <c r="F55" s="160"/>
      <c r="G55" s="160"/>
      <c r="H55" s="19"/>
      <c r="I55" s="19"/>
      <c r="J55" s="161"/>
      <c r="K55" s="97"/>
      <c r="L55" s="153"/>
      <c r="M55" s="127"/>
      <c r="N55" s="103"/>
      <c r="O55" s="19"/>
      <c r="P55" s="45"/>
      <c r="Q55" s="45"/>
      <c r="R55" s="45"/>
      <c r="S55" s="45"/>
      <c r="T55" s="24"/>
      <c r="U55" s="19"/>
    </row>
    <row r="56" spans="2:21" ht="17.399999999999999" customHeight="1" thickTop="1" x14ac:dyDescent="0.3">
      <c r="B56" s="38"/>
      <c r="C56" s="5"/>
      <c r="D56" s="129">
        <v>2024</v>
      </c>
      <c r="F56" s="108">
        <f xml:space="preserve"> IF('Contribuição Previdenciária'!$C$2 = "Sim", (I42 * 'Contribuição Previdenciária'!D2), 'Simulação Tributária'!I42)</f>
        <v>0.01</v>
      </c>
      <c r="G56" s="105">
        <f xml:space="preserve"> M42 *'Contribuição Previdenciária'!E2</f>
        <v>1.7844000000000002E-2</v>
      </c>
      <c r="H56" s="152" t="e" vm="1">
        <v>#VALUE!</v>
      </c>
      <c r="I56" s="152"/>
      <c r="J56" s="100">
        <f xml:space="preserve"> IF('Contribuição Previdenciária'!C2 = "Não", 'Simulação Tributária'!I42, ('Simulação Tributária'!F56 + 'Simulação Tributária'!G56))</f>
        <v>2.7844000000000001E-2</v>
      </c>
      <c r="L56" s="100">
        <f>$J$60</f>
        <v>5.6506000000000001E-2</v>
      </c>
      <c r="M56" s="127"/>
      <c r="N56" s="103"/>
      <c r="O56" s="19"/>
      <c r="P56" s="45"/>
      <c r="Q56" s="45"/>
      <c r="R56" s="45"/>
      <c r="S56" s="45"/>
      <c r="T56" s="24"/>
      <c r="U56" s="19"/>
    </row>
    <row r="57" spans="2:21" ht="18" customHeight="1" x14ac:dyDescent="0.3">
      <c r="B57" s="38"/>
      <c r="C57" s="5"/>
      <c r="D57" s="129">
        <v>2025</v>
      </c>
      <c r="F57" s="109">
        <f xml:space="preserve"> IF('Contribuição Previdenciária'!$C$2 = "Sim", (I43 * 'Contribuição Previdenciária'!D3), 'Simulação Tributária'!I43)</f>
        <v>1.7665500000000001E-2</v>
      </c>
      <c r="G57" s="106">
        <f xml:space="preserve"> M43 *'Contribuição Previdenciária'!E3</f>
        <v>1.7844000000000002E-2</v>
      </c>
      <c r="H57" s="152"/>
      <c r="I57" s="152"/>
      <c r="J57" s="101">
        <f xml:space="preserve"> IF('Contribuição Previdenciária'!C3 = "Não", 'Simulação Tributária'!I43, ('Simulação Tributária'!F57 + 'Simulação Tributária'!G57))</f>
        <v>3.5509499999999999E-2</v>
      </c>
      <c r="L57" s="101">
        <f>$J$60</f>
        <v>5.6506000000000001E-2</v>
      </c>
      <c r="M57" s="127"/>
      <c r="N57" s="103"/>
      <c r="O57" s="19"/>
      <c r="P57" s="45"/>
      <c r="Q57" s="45"/>
      <c r="R57" s="45"/>
      <c r="S57" s="45"/>
      <c r="T57" s="24"/>
      <c r="U57" s="19"/>
    </row>
    <row r="58" spans="2:21" ht="18" customHeight="1" x14ac:dyDescent="0.3">
      <c r="B58" s="38"/>
      <c r="C58" s="5"/>
      <c r="D58" s="129">
        <v>2026</v>
      </c>
      <c r="F58" s="109">
        <f xml:space="preserve"> IF('Contribuição Previdenciária'!$C$2 = "Sim", (I44 * 'Contribuição Previdenciária'!D4), 'Simulação Tributária'!I44)</f>
        <v>2.5330999999999999E-2</v>
      </c>
      <c r="G58" s="106">
        <f xml:space="preserve"> M44 *'Contribuição Previdenciária'!E4</f>
        <v>1.7844000000000002E-2</v>
      </c>
      <c r="H58" s="152"/>
      <c r="I58" s="152"/>
      <c r="J58" s="101">
        <f xml:space="preserve"> IF('Contribuição Previdenciária'!C4 = "Não", 'Simulação Tributária'!I44, ('Simulação Tributária'!F58 + 'Simulação Tributária'!G58))</f>
        <v>4.3175000000000005E-2</v>
      </c>
      <c r="L58" s="101">
        <f>$J$60</f>
        <v>5.6506000000000001E-2</v>
      </c>
      <c r="M58" s="127"/>
      <c r="N58" s="103"/>
      <c r="O58" s="19"/>
      <c r="P58" s="56"/>
      <c r="Q58" s="56"/>
      <c r="R58" s="56"/>
      <c r="S58" s="56"/>
      <c r="T58" s="24"/>
      <c r="U58" s="19"/>
    </row>
    <row r="59" spans="2:21" ht="18" customHeight="1" x14ac:dyDescent="0.3">
      <c r="B59" s="38"/>
      <c r="C59" s="5"/>
      <c r="D59" s="129">
        <v>2027</v>
      </c>
      <c r="F59" s="109">
        <f xml:space="preserve"> IF('Contribuição Previdenciária'!$C$2 = "Sim", (I45 * 'Contribuição Previdenciária'!D5), 'Simulação Tributária'!I45)</f>
        <v>3.2996499999999998E-2</v>
      </c>
      <c r="G59" s="106">
        <f xml:space="preserve"> M45 *'Contribuição Previdenciária'!E5</f>
        <v>1.7844000000000002E-2</v>
      </c>
      <c r="H59" s="152"/>
      <c r="I59" s="152"/>
      <c r="J59" s="101">
        <f xml:space="preserve"> IF('Contribuição Previdenciária'!C5 = "Não", 'Simulação Tributária'!I45, ('Simulação Tributária'!F59 + 'Simulação Tributária'!G59))</f>
        <v>5.0840499999999997E-2</v>
      </c>
      <c r="L59" s="101">
        <f>$J$60</f>
        <v>5.6506000000000001E-2</v>
      </c>
      <c r="M59" s="127"/>
      <c r="N59" s="103"/>
      <c r="O59" s="19"/>
      <c r="P59" s="56"/>
      <c r="Q59" s="56"/>
      <c r="R59" s="56"/>
      <c r="S59" s="56"/>
      <c r="T59" s="24"/>
      <c r="U59" s="19"/>
    </row>
    <row r="60" spans="2:21" ht="18" customHeight="1" thickBot="1" x14ac:dyDescent="0.35">
      <c r="B60" s="38"/>
      <c r="C60" s="5"/>
      <c r="D60" s="129">
        <v>2028</v>
      </c>
      <c r="F60" s="110">
        <f xml:space="preserve"> IF('Contribuição Previdenciária'!$C$2 = "Sim", (I46 * 'Contribuição Previdenciária'!D6), 'Simulação Tributária'!I46)</f>
        <v>3.8662000000000002E-2</v>
      </c>
      <c r="G60" s="107">
        <f xml:space="preserve"> M46 *'Contribuição Previdenciária'!E6</f>
        <v>1.7844000000000002E-2</v>
      </c>
      <c r="H60" s="152"/>
      <c r="I60" s="152"/>
      <c r="J60" s="102">
        <f xml:space="preserve"> IF('Contribuição Previdenciária'!C6 = "Não", 'Simulação Tributária'!I46, ('Simulação Tributária'!F60 + 'Simulação Tributária'!G60))</f>
        <v>5.6506000000000001E-2</v>
      </c>
      <c r="L60" s="102">
        <f>$J$60</f>
        <v>5.6506000000000001E-2</v>
      </c>
      <c r="M60" s="127"/>
      <c r="N60" s="103"/>
      <c r="O60" s="19"/>
      <c r="P60" s="56"/>
      <c r="Q60" s="56"/>
      <c r="R60" s="56"/>
      <c r="S60" s="56"/>
      <c r="T60" s="24"/>
      <c r="U60" s="19"/>
    </row>
    <row r="61" spans="2:21" ht="18" customHeight="1" thickTop="1" thickBot="1" x14ac:dyDescent="0.35">
      <c r="B61" s="38"/>
      <c r="C61" s="5"/>
      <c r="D61" s="130"/>
      <c r="E61" s="131"/>
      <c r="F61" s="131"/>
      <c r="G61" s="131"/>
      <c r="H61" s="131"/>
      <c r="I61" s="131"/>
      <c r="J61" s="131"/>
      <c r="K61" s="131"/>
      <c r="L61" s="132"/>
      <c r="M61" s="133"/>
      <c r="N61" s="103"/>
      <c r="O61" s="19"/>
      <c r="P61" s="56"/>
      <c r="Q61" s="56"/>
      <c r="R61" s="56"/>
      <c r="S61" s="56"/>
      <c r="T61" s="24"/>
      <c r="U61" s="19"/>
    </row>
    <row r="62" spans="2:21" ht="18" customHeight="1" thickTop="1" thickBot="1" x14ac:dyDescent="0.35">
      <c r="B62" s="38"/>
      <c r="C62" s="5"/>
      <c r="D62" s="6"/>
      <c r="E62" s="6"/>
      <c r="F62" s="6"/>
      <c r="G62" s="6"/>
      <c r="H62" s="6"/>
      <c r="I62" s="6"/>
      <c r="J62" s="6"/>
      <c r="K62" s="6"/>
      <c r="L62" s="6"/>
      <c r="M62" s="6"/>
      <c r="N62" s="103"/>
      <c r="O62" s="19"/>
      <c r="P62" s="56"/>
      <c r="Q62" s="56"/>
      <c r="R62" s="56"/>
      <c r="S62" s="56"/>
      <c r="T62" s="24"/>
      <c r="U62" s="19"/>
    </row>
    <row r="63" spans="2:21" ht="17.399999999999999" customHeight="1" thickTop="1" x14ac:dyDescent="0.3">
      <c r="B63" s="38"/>
      <c r="C63" s="5"/>
      <c r="D63" s="95" t="s">
        <v>44</v>
      </c>
      <c r="E63" s="96" t="s">
        <v>25</v>
      </c>
      <c r="F63" s="89"/>
      <c r="G63" s="78"/>
      <c r="H63" s="78"/>
      <c r="I63" s="78"/>
      <c r="J63" s="78"/>
      <c r="K63" s="78"/>
      <c r="L63" s="78"/>
      <c r="M63" s="79"/>
      <c r="N63" s="103"/>
      <c r="O63" s="19"/>
      <c r="Q63" s="64"/>
      <c r="R63" s="64"/>
      <c r="S63" s="64"/>
      <c r="T63" s="24"/>
      <c r="U63" s="19"/>
    </row>
    <row r="64" spans="2:21" ht="15.6" customHeight="1" x14ac:dyDescent="0.3">
      <c r="B64" s="38"/>
      <c r="C64" s="5"/>
      <c r="D64" s="81"/>
      <c r="E64" s="58" t="s">
        <v>26</v>
      </c>
      <c r="G64" s="19"/>
      <c r="H64" s="19"/>
      <c r="I64" s="19"/>
      <c r="J64" s="19"/>
      <c r="K64" s="19"/>
      <c r="L64" s="19"/>
      <c r="M64" s="80"/>
      <c r="N64" s="103"/>
      <c r="O64" s="19"/>
      <c r="P64" s="64"/>
      <c r="Q64" s="64"/>
      <c r="R64" s="64"/>
      <c r="S64" s="64"/>
      <c r="T64" s="21"/>
      <c r="U64" s="19"/>
    </row>
    <row r="65" spans="2:21" ht="15" customHeight="1" x14ac:dyDescent="0.3">
      <c r="B65" s="38"/>
      <c r="C65" s="5"/>
      <c r="D65" s="81"/>
      <c r="E65" s="58" t="s">
        <v>27</v>
      </c>
      <c r="G65" s="19"/>
      <c r="H65" s="19"/>
      <c r="I65" s="19"/>
      <c r="J65" s="19"/>
      <c r="K65" s="19"/>
      <c r="L65" s="19"/>
      <c r="M65" s="80"/>
      <c r="N65" s="103"/>
      <c r="O65" s="19"/>
      <c r="P65" s="64"/>
      <c r="Q65" s="64"/>
      <c r="R65" s="64"/>
      <c r="S65" s="64"/>
      <c r="T65" s="21"/>
      <c r="U65" s="19"/>
    </row>
    <row r="66" spans="2:21" ht="15" x14ac:dyDescent="0.3">
      <c r="B66" s="38"/>
      <c r="C66" s="5"/>
      <c r="D66" s="81"/>
      <c r="E66" s="58" t="s">
        <v>14</v>
      </c>
      <c r="G66" s="19"/>
      <c r="H66" s="19"/>
      <c r="I66" s="19"/>
      <c r="J66" s="19"/>
      <c r="K66" s="19"/>
      <c r="L66" s="19"/>
      <c r="M66" s="80"/>
      <c r="N66" s="103"/>
      <c r="O66" s="19"/>
      <c r="P66" s="57"/>
      <c r="Q66" s="57"/>
      <c r="R66" s="57"/>
      <c r="S66" s="57"/>
      <c r="T66" s="21"/>
      <c r="U66" s="19"/>
    </row>
    <row r="67" spans="2:21" ht="15" x14ac:dyDescent="0.3">
      <c r="B67" s="38"/>
      <c r="C67" s="5"/>
      <c r="D67" s="81"/>
      <c r="E67" s="154" t="s">
        <v>60</v>
      </c>
      <c r="F67" s="155"/>
      <c r="G67" s="155"/>
      <c r="H67" s="155"/>
      <c r="I67" s="155"/>
      <c r="J67" s="155"/>
      <c r="K67" s="155"/>
      <c r="L67" s="155"/>
      <c r="M67" s="156"/>
      <c r="N67" s="103"/>
      <c r="O67" s="19"/>
      <c r="P67" s="57"/>
      <c r="Q67" s="57"/>
      <c r="R67" s="57"/>
      <c r="S67" s="57"/>
      <c r="T67" s="21"/>
      <c r="U67" s="19"/>
    </row>
    <row r="68" spans="2:21" ht="15.6" thickBot="1" x14ac:dyDescent="0.35">
      <c r="B68" s="38"/>
      <c r="C68" s="5"/>
      <c r="D68" s="83"/>
      <c r="E68" s="157"/>
      <c r="F68" s="157"/>
      <c r="G68" s="157"/>
      <c r="H68" s="157"/>
      <c r="I68" s="157"/>
      <c r="J68" s="157"/>
      <c r="K68" s="157"/>
      <c r="L68" s="157"/>
      <c r="M68" s="158"/>
      <c r="N68" s="103"/>
      <c r="O68" s="19"/>
      <c r="P68" s="57"/>
      <c r="Q68" s="57"/>
      <c r="R68" s="57"/>
      <c r="S68" s="57"/>
      <c r="T68" s="21"/>
      <c r="U68" s="19"/>
    </row>
    <row r="69" spans="2:21" ht="15.6" thickTop="1" thickBot="1" x14ac:dyDescent="0.35">
      <c r="B69" s="38"/>
      <c r="C69" s="120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2"/>
      <c r="O69" s="26"/>
      <c r="P69" s="26"/>
      <c r="Q69" s="26"/>
      <c r="R69" s="26"/>
      <c r="S69" s="26"/>
      <c r="T69" s="27"/>
      <c r="U69" s="19"/>
    </row>
    <row r="70" spans="2:21" ht="19.2" customHeight="1" thickTop="1" thickBot="1" x14ac:dyDescent="0.35">
      <c r="B70" s="3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"/>
    </row>
  </sheetData>
  <sheetProtection algorithmName="SHA-512" hashValue="3n/IxBt7gE7aCj11FcaBqe2CdyBjmvD4xnsxgM8wr7iHm+6U/yIG2ELFvriz/KGv6PcSEbhlcjFllSx3IuxGOg==" saltValue="5mry3usXT2pKqsrEpx2RjQ==" spinCount="100000" sheet="1" objects="1" scenarios="1" selectLockedCells="1"/>
  <mergeCells count="18">
    <mergeCell ref="E67:M68"/>
    <mergeCell ref="F53:F55"/>
    <mergeCell ref="G53:G55"/>
    <mergeCell ref="J53:J55"/>
    <mergeCell ref="J50:J52"/>
    <mergeCell ref="H42:H46"/>
    <mergeCell ref="C15:N15"/>
    <mergeCell ref="D54:D55"/>
    <mergeCell ref="H56:I60"/>
    <mergeCell ref="L53:L55"/>
    <mergeCell ref="P13:S14"/>
    <mergeCell ref="P11:S12"/>
    <mergeCell ref="P18:S23"/>
    <mergeCell ref="P25:S31"/>
    <mergeCell ref="F37:F39"/>
    <mergeCell ref="G37:G39"/>
    <mergeCell ref="H31:J31"/>
    <mergeCell ref="F33:M33"/>
  </mergeCells>
  <conditionalFormatting sqref="Q36:Q40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{84BB4E74-152C-47EB-AD7D-D59DAD65B811}</x14:id>
        </ext>
      </extLst>
    </cfRule>
  </conditionalFormatting>
  <conditionalFormatting sqref="R36:R40">
    <cfRule type="dataBar" priority="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{786B700E-DBD4-4871-BA67-C07BD8B5B29F}</x14:id>
        </ext>
      </extLst>
    </cfRule>
  </conditionalFormatting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5" id="{7E91D848-ACFB-4DAB-A18C-A6A50D63E1CA}">
            <x14:iconSet iconSet="3Flags" custom="1">
              <x14:cfvo type="percent">
                <xm:f>0</xm:f>
              </x14:cfvo>
              <x14:cfvo type="formula">
                <xm:f>$J$42</xm:f>
              </x14:cfvo>
              <x14:cfvo type="num" gte="0">
                <xm:f>$J$42</xm:f>
              </x14:cfvo>
              <x14:cfIcon iconSet="3Flags" iconId="2"/>
              <x14:cfIcon iconSet="3Flags" iconId="1"/>
              <x14:cfIcon iconSet="3Flags" iconId="0"/>
            </x14:iconSet>
          </x14:cfRule>
          <xm:sqref>I42:I45</xm:sqref>
        </x14:conditionalFormatting>
        <x14:conditionalFormatting xmlns:xm="http://schemas.microsoft.com/office/excel/2006/main">
          <x14:cfRule type="iconSet" priority="6" id="{85A132B0-EE83-4AFE-A016-2AB8DD39B451}">
            <x14:iconSet iconSet="3Flags" custom="1">
              <x14:cfvo type="percent">
                <xm:f>0</xm:f>
              </x14:cfvo>
              <x14:cfvo type="formula">
                <xm:f>$L$56</xm:f>
              </x14:cfvo>
              <x14:cfvo type="num" gte="0">
                <xm:f>$L$56</xm:f>
              </x14:cfvo>
              <x14:cfIcon iconSet="3Flags" iconId="2"/>
              <x14:cfIcon iconSet="3Flags" iconId="1"/>
              <x14:cfIcon iconSet="3Flags" iconId="0"/>
            </x14:iconSet>
          </x14:cfRule>
          <xm:sqref>J56:J59</xm:sqref>
        </x14:conditionalFormatting>
        <x14:conditionalFormatting xmlns:xm="http://schemas.microsoft.com/office/excel/2006/main">
          <x14:cfRule type="dataBar" id="{84BB4E74-152C-47EB-AD7D-D59DAD65B81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Q36:Q40</xm:sqref>
        </x14:conditionalFormatting>
        <x14:conditionalFormatting xmlns:xm="http://schemas.microsoft.com/office/excel/2006/main">
          <x14:cfRule type="dataBar" id="{786B700E-DBD4-4871-BA67-C07BD8B5B29F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R36:R40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1f22509-557f-4117-9011-8dea1b2590d4" xsi:nil="true"/>
    <lcf76f155ced4ddcb4097134ff3c332f xmlns="4e174663-d748-4176-95f9-37780077ea9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82925D7C18914A8B58F9976BBBFB2D" ma:contentTypeVersion="15" ma:contentTypeDescription="Crie um novo documento." ma:contentTypeScope="" ma:versionID="bd16cefdc8ee58e98ee7facc1e5a6736">
  <xsd:schema xmlns:xsd="http://www.w3.org/2001/XMLSchema" xmlns:xs="http://www.w3.org/2001/XMLSchema" xmlns:p="http://schemas.microsoft.com/office/2006/metadata/properties" xmlns:ns2="4e174663-d748-4176-95f9-37780077ea97" xmlns:ns3="81f22509-557f-4117-9011-8dea1b2590d4" targetNamespace="http://schemas.microsoft.com/office/2006/metadata/properties" ma:root="true" ma:fieldsID="c6a428181f3f3a178a65c3038ccae040" ns2:_="" ns3:_="">
    <xsd:import namespace="4e174663-d748-4176-95f9-37780077ea97"/>
    <xsd:import namespace="81f22509-557f-4117-9011-8dea1b2590d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174663-d748-4176-95f9-37780077ea9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Marcações de imagem" ma:readOnly="false" ma:fieldId="{5cf76f15-5ced-4ddc-b409-7134ff3c332f}" ma:taxonomyMulti="true" ma:sspId="00430ded-cfac-4916-aac6-59002952a52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f22509-557f-4117-9011-8dea1b2590d4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b5ef111b-3c69-4043-88e6-e95a87e8145a}" ma:internalName="TaxCatchAll" ma:showField="CatchAllData" ma:web="81f22509-557f-4117-9011-8dea1b2590d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CCE162F-664F-459D-83FB-37584AF70B11}">
  <ds:schemaRefs>
    <ds:schemaRef ds:uri="http://schemas.openxmlformats.org/package/2006/metadata/core-properties"/>
    <ds:schemaRef ds:uri="http://www.w3.org/XML/1998/namespace"/>
    <ds:schemaRef ds:uri="http://purl.org/dc/dcmitype/"/>
    <ds:schemaRef ds:uri="http://purl.org/dc/elements/1.1/"/>
    <ds:schemaRef ds:uri="4e174663-d748-4176-95f9-37780077ea97"/>
    <ds:schemaRef ds:uri="http://purl.org/dc/terms/"/>
    <ds:schemaRef ds:uri="81f22509-557f-4117-9011-8dea1b2590d4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8150DC9-836E-4F61-8A4B-70FD5FEBA95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54DDC4-6468-44C0-965D-4AF78BB560C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e174663-d748-4176-95f9-37780077ea97"/>
    <ds:schemaRef ds:uri="81f22509-557f-4117-9011-8dea1b2590d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Contribuição Previdenciária</vt:lpstr>
      <vt:lpstr>Simulação Tributária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Mateus Ortega</dc:creator>
  <cp:keywords/>
  <dc:description/>
  <cp:lastModifiedBy>Mateus Ortega</cp:lastModifiedBy>
  <cp:revision/>
  <dcterms:created xsi:type="dcterms:W3CDTF">2024-09-02T16:56:47Z</dcterms:created>
  <dcterms:modified xsi:type="dcterms:W3CDTF">2024-10-01T17:43:30Z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0x010100C682925D7C18914A8B58F9976BBBFB2D</vt:lpwstr>
  </property>
  <property fmtid="{D5CDD505-2E9C-101B-9397-08002B2CF9AE}" pid="3" name="MediaServiceImageTags">
    <vt:lpwstr/>
  </property>
</Properties>
</file>